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unka\2021\mytechfun\www\download\335\"/>
    </mc:Choice>
  </mc:AlternateContent>
  <xr:revisionPtr revIDLastSave="0" documentId="13_ncr:1_{324083E9-9E19-478C-A36C-2B514AE392FF}" xr6:coauthVersionLast="47" xr6:coauthVersionMax="47" xr10:uidLastSave="{00000000-0000-0000-0000-000000000000}"/>
  <bookViews>
    <workbookView xWindow="-120" yWindow="-120" windowWidth="29040" windowHeight="17520" xr2:uid="{8754D10F-AF8F-426B-AD63-D0F287AB2893}"/>
  </bookViews>
  <sheets>
    <sheet name="tests" sheetId="4" r:id="rId1"/>
    <sheet name="price" sheetId="1" r:id="rId2"/>
    <sheet name="dimens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7" i="4" l="1"/>
  <c r="E245" i="4"/>
  <c r="E243" i="4"/>
  <c r="C21" i="4"/>
  <c r="D21" i="4"/>
  <c r="E21" i="4"/>
  <c r="F21" i="4"/>
  <c r="G21" i="4"/>
  <c r="C22" i="4"/>
  <c r="D22" i="4"/>
  <c r="E22" i="4"/>
  <c r="F22" i="4"/>
  <c r="G22" i="4"/>
  <c r="C23" i="4"/>
  <c r="D23" i="4"/>
  <c r="E23" i="4"/>
  <c r="F23" i="4"/>
  <c r="G23" i="4"/>
  <c r="D192" i="4"/>
  <c r="E192" i="4" s="1"/>
  <c r="D193" i="4"/>
  <c r="E193" i="4" s="1"/>
  <c r="D194" i="4"/>
  <c r="E194" i="4" s="1"/>
  <c r="D195" i="4"/>
  <c r="E195" i="4" s="1"/>
  <c r="C109" i="4"/>
  <c r="D109" i="4"/>
  <c r="E109" i="4"/>
  <c r="F109" i="4"/>
  <c r="C110" i="4"/>
  <c r="D110" i="4"/>
  <c r="E110" i="4"/>
  <c r="F110" i="4"/>
  <c r="C111" i="4"/>
  <c r="D111" i="4"/>
  <c r="E111" i="4"/>
  <c r="F111" i="4"/>
  <c r="C112" i="4"/>
  <c r="D112" i="4"/>
  <c r="E112" i="4"/>
  <c r="F112" i="4"/>
  <c r="C113" i="4"/>
  <c r="D113" i="4"/>
  <c r="E113" i="4"/>
  <c r="F113" i="4"/>
  <c r="F108" i="4"/>
  <c r="E108" i="4"/>
  <c r="D108" i="4"/>
  <c r="C108" i="4"/>
  <c r="E60" i="4"/>
  <c r="F60" i="4" s="1"/>
  <c r="E59" i="4"/>
  <c r="F59" i="4" s="1"/>
  <c r="E58" i="4"/>
  <c r="F58" i="4" s="1"/>
  <c r="E50" i="4"/>
  <c r="F50" i="4" s="1"/>
  <c r="E49" i="4"/>
  <c r="F49" i="4" s="1"/>
  <c r="E48" i="4"/>
  <c r="F48" i="4" s="1"/>
  <c r="E47" i="4"/>
  <c r="F47" i="4" s="1"/>
  <c r="D191" i="4"/>
  <c r="E191" i="4" s="1"/>
  <c r="D190" i="4"/>
  <c r="E46" i="4"/>
  <c r="E45" i="4"/>
  <c r="F45" i="4" s="1"/>
  <c r="G20" i="4"/>
  <c r="F20" i="4"/>
  <c r="E20" i="4"/>
  <c r="D20" i="4"/>
  <c r="C20" i="4"/>
  <c r="G19" i="4"/>
  <c r="F19" i="4"/>
  <c r="E19" i="4"/>
  <c r="D19" i="4"/>
  <c r="C19" i="4"/>
  <c r="G18" i="4"/>
  <c r="F18" i="4"/>
  <c r="E18" i="4"/>
  <c r="D18" i="4"/>
  <c r="C18" i="4"/>
  <c r="F46" i="4" l="1"/>
  <c r="E190" i="4"/>
  <c r="L8" i="3" l="1"/>
  <c r="M8" i="3"/>
  <c r="N8" i="3"/>
  <c r="O8" i="3"/>
  <c r="P8" i="3"/>
  <c r="L9" i="3"/>
  <c r="M9" i="3"/>
  <c r="N9" i="3"/>
  <c r="O9" i="3"/>
  <c r="P9" i="3"/>
  <c r="L10" i="3"/>
  <c r="M10" i="3"/>
  <c r="N10" i="3"/>
  <c r="O10" i="3"/>
  <c r="P10" i="3"/>
  <c r="K10" i="3"/>
  <c r="K9" i="3"/>
  <c r="K8" i="3"/>
  <c r="L7" i="3"/>
  <c r="M7" i="3"/>
  <c r="N7" i="3"/>
  <c r="O7" i="3"/>
  <c r="P7" i="3"/>
  <c r="K7" i="3"/>
  <c r="C17" i="3" s="1"/>
  <c r="L6" i="3"/>
  <c r="M6" i="3"/>
  <c r="N6" i="3"/>
  <c r="O6" i="3"/>
  <c r="P6" i="3"/>
  <c r="K6" i="3"/>
  <c r="L5" i="3"/>
  <c r="M5" i="3"/>
  <c r="N5" i="3"/>
  <c r="D15" i="3" s="1"/>
  <c r="O5" i="3"/>
  <c r="P5" i="3"/>
  <c r="K5" i="3"/>
  <c r="E22" i="1"/>
  <c r="D22" i="1"/>
  <c r="C22" i="1"/>
  <c r="H15" i="1"/>
  <c r="E36" i="1" s="1"/>
  <c r="G15" i="1"/>
  <c r="F15" i="1"/>
  <c r="D36" i="1" s="1"/>
  <c r="E15" i="1"/>
  <c r="D15" i="1"/>
  <c r="C36" i="1" s="1"/>
  <c r="C15" i="1"/>
  <c r="C17" i="1" s="1"/>
  <c r="D17" i="3" l="1"/>
  <c r="C15" i="3"/>
  <c r="C16" i="3"/>
  <c r="D16" i="3"/>
  <c r="D37" i="1"/>
  <c r="C18" i="1"/>
  <c r="D17" i="1" s="1"/>
</calcChain>
</file>

<file path=xl/sharedStrings.xml><?xml version="1.0" encoding="utf-8"?>
<sst xmlns="http://schemas.openxmlformats.org/spreadsheetml/2006/main" count="194" uniqueCount="107">
  <si>
    <t>Bending</t>
  </si>
  <si>
    <t>Creep</t>
  </si>
  <si>
    <t>Hook</t>
  </si>
  <si>
    <t>Impact</t>
  </si>
  <si>
    <t>Temperature</t>
  </si>
  <si>
    <t>Tensile</t>
  </si>
  <si>
    <t>Layer</t>
  </si>
  <si>
    <t>CNC - PC</t>
  </si>
  <si>
    <t>3DP - PC</t>
  </si>
  <si>
    <t>CNC - PA12</t>
  </si>
  <si>
    <t>3DP - PA12</t>
  </si>
  <si>
    <t>CNC - ABS</t>
  </si>
  <si>
    <t>3DP - ABS</t>
  </si>
  <si>
    <t>Total (no layer)</t>
  </si>
  <si>
    <t>Total CNC:</t>
  </si>
  <si>
    <t xml:space="preserve">Total 3DP: </t>
  </si>
  <si>
    <t>Price in USD</t>
  </si>
  <si>
    <t>Total:</t>
  </si>
  <si>
    <t>FDM</t>
  </si>
  <si>
    <t>SLS</t>
  </si>
  <si>
    <t>CNC - Nylon</t>
  </si>
  <si>
    <t>3DP - Nylon</t>
  </si>
  <si>
    <t>CNC</t>
  </si>
  <si>
    <t>3D Print</t>
  </si>
  <si>
    <t>Hook Y</t>
  </si>
  <si>
    <t>Hook X</t>
  </si>
  <si>
    <t>Hook Z</t>
  </si>
  <si>
    <t>Temperature X</t>
  </si>
  <si>
    <t>Temperature Y</t>
  </si>
  <si>
    <t>Temperature Z</t>
  </si>
  <si>
    <t>Dimensions in mm</t>
  </si>
  <si>
    <t>Difference from perfect (mm)</t>
  </si>
  <si>
    <t>3DP</t>
  </si>
  <si>
    <t>Total X</t>
  </si>
  <si>
    <t>Total Y</t>
  </si>
  <si>
    <t>Total Z</t>
  </si>
  <si>
    <t>Standard deviation</t>
  </si>
  <si>
    <t>Test 1</t>
  </si>
  <si>
    <t>Test 2</t>
  </si>
  <si>
    <t>Average (kg)</t>
  </si>
  <si>
    <t>MPa</t>
  </si>
  <si>
    <t>Min area 4x4mm</t>
  </si>
  <si>
    <t>Tensile test, break load (kg)</t>
  </si>
  <si>
    <t>Average</t>
  </si>
  <si>
    <t>Min area 4x4mm, vertical test specimen</t>
  </si>
  <si>
    <t>Break kg</t>
  </si>
  <si>
    <t>Bending. Deformation at given load after 30 sec, (mm)</t>
  </si>
  <si>
    <t>1.25kg</t>
  </si>
  <si>
    <t>2.5kg</t>
  </si>
  <si>
    <t>5kg</t>
  </si>
  <si>
    <t>10kg</t>
  </si>
  <si>
    <t>Bending ISO178 (dist. Between supports 50mm)</t>
  </si>
  <si>
    <t>More info about bending in next graph</t>
  </si>
  <si>
    <t>(smaller values are better)</t>
  </si>
  <si>
    <t>Bending, deformation at given load after 1", 30" and 60"</t>
  </si>
  <si>
    <t>1,25kg 1"</t>
  </si>
  <si>
    <t>1,25kg 30"</t>
  </si>
  <si>
    <t>1,25kg 60"</t>
  </si>
  <si>
    <t>2,5kg 1"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</si>
  <si>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</si>
  <si>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</si>
  <si>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</si>
  <si>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</si>
  <si>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</si>
  <si>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</si>
  <si>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</si>
  <si>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</si>
  <si>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Izod impact test, E break in Joules</t>
  </si>
  <si>
    <t>Temperature test</t>
  </si>
  <si>
    <t>Deform °C</t>
  </si>
  <si>
    <t>it is not recommended to use object continuously at this temp.</t>
  </si>
  <si>
    <t xml:space="preserve">Test object on Printables: </t>
  </si>
  <si>
    <t>https://www.printables.com/model/465670-mytechfun-test-objects</t>
  </si>
  <si>
    <t>RAW DATA:</t>
  </si>
  <si>
    <t>Creep test C-bending, reference surface [mm] (default 12mm), constant load 1,25 kg</t>
  </si>
  <si>
    <t>No Load</t>
  </si>
  <si>
    <t>Day 0</t>
  </si>
  <si>
    <t>Day 1</t>
  </si>
  <si>
    <t>Day 2</t>
  </si>
  <si>
    <t>Day 3</t>
  </si>
  <si>
    <t>Day 4</t>
  </si>
  <si>
    <t>Day 5</t>
  </si>
  <si>
    <t>C-bending: Creeping calculated from raw data (difference between two days)</t>
  </si>
  <si>
    <t>Layer adhesion test, break load (kg)</t>
  </si>
  <si>
    <t>dH [mm]</t>
  </si>
  <si>
    <t>E br [J]</t>
  </si>
  <si>
    <t>kJ/m²</t>
  </si>
  <si>
    <t xml:space="preserve">This is only a 15-minute test, </t>
  </si>
  <si>
    <t>PCBWAY 3DP vs CNC (ABS, PC, Nylon)</t>
  </si>
  <si>
    <t>ABS-3DP</t>
  </si>
  <si>
    <t>ABS-CNC</t>
  </si>
  <si>
    <t>PC-3DP</t>
  </si>
  <si>
    <t>PC-CNC</t>
  </si>
  <si>
    <t>Nylon-3DP</t>
  </si>
  <si>
    <t>Nylon-CNC</t>
  </si>
  <si>
    <t>Hook test, break load</t>
  </si>
  <si>
    <t>*CNC parts: noticable bending before break</t>
  </si>
  <si>
    <t>ABS</t>
  </si>
  <si>
    <t>PC</t>
  </si>
  <si>
    <t>PolyCarbonate</t>
  </si>
  <si>
    <t>Nylon</t>
  </si>
  <si>
    <t>PA = PolyAmide (PA12), 3D printed version with SLS</t>
  </si>
  <si>
    <t>*no break under 0.5kg hammer</t>
  </si>
  <si>
    <t>PC-CNC*</t>
  </si>
  <si>
    <t>MyTechFun, 2024-01-07</t>
  </si>
  <si>
    <t>Mass of test objects for.. (in grams)</t>
  </si>
  <si>
    <t>CNC / 3DP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</si>
</sst>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\+0%;\-0%;0%"/>
    <numFmt numFmtId="166" formatCode="0.00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1">
    <xf numFmtId="0" fontId="0" fillId="0" borderId="0" xfId="0"/>
    <xf numFmtId="0" fontId="0" fillId="0" borderId="1" xfId="0" applyBorder="1"/>
    <xf numFmtId="0" fontId="1" fillId="0" borderId="4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0" xfId="0" applyFont="1"/>
    <xf numFmtId="0" fontId="0" fillId="0" borderId="6" xfId="0" applyBorder="1"/>
    <xf numFmtId="0" fontId="0" fillId="2" borderId="9" xfId="0" applyFill="1" applyBorder="1"/>
    <xf numFmtId="0" fontId="0" fillId="2" borderId="1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/>
    <xf numFmtId="2" fontId="0" fillId="0" borderId="0" xfId="0" applyNumberFormat="1"/>
    <xf numFmtId="0" fontId="0" fillId="0" borderId="9" xfId="0" applyBorder="1"/>
    <xf numFmtId="0" fontId="0" fillId="0" borderId="10" xfId="0" applyBorder="1"/>
    <xf numFmtId="0" fontId="0" fillId="0" borderId="18" xfId="0" applyBorder="1"/>
    <xf numFmtId="0" fontId="0" fillId="0" borderId="19" xfId="0" applyBorder="1"/>
    <xf numFmtId="0" fontId="0" fillId="0" borderId="11" xfId="0" applyBorder="1"/>
    <xf numFmtId="0" fontId="0" fillId="0" borderId="1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2" fontId="0" fillId="0" borderId="9" xfId="0" applyNumberFormat="1" applyBorder="1"/>
    <xf numFmtId="2" fontId="0" fillId="0" borderId="17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18" xfId="0" applyNumberFormat="1" applyBorder="1"/>
    <xf numFmtId="2" fontId="0" fillId="0" borderId="13" xfId="0" applyNumberFormat="1" applyBorder="1"/>
    <xf numFmtId="2" fontId="0" fillId="0" borderId="19" xfId="0" applyNumberFormat="1" applyBorder="1"/>
    <xf numFmtId="2" fontId="0" fillId="0" borderId="22" xfId="0" applyNumberFormat="1" applyBorder="1"/>
    <xf numFmtId="2" fontId="0" fillId="0" borderId="11" xfId="0" applyNumberFormat="1" applyBorder="1"/>
    <xf numFmtId="2" fontId="0" fillId="0" borderId="20" xfId="0" applyNumberFormat="1" applyBorder="1"/>
    <xf numFmtId="2" fontId="0" fillId="0" borderId="12" xfId="0" applyNumberFormat="1" applyBorder="1"/>
    <xf numFmtId="2" fontId="0" fillId="0" borderId="23" xfId="0" applyNumberForma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2" fontId="0" fillId="0" borderId="34" xfId="0" applyNumberFormat="1" applyBorder="1"/>
    <xf numFmtId="2" fontId="0" fillId="0" borderId="15" xfId="0" applyNumberFormat="1" applyBorder="1"/>
    <xf numFmtId="2" fontId="0" fillId="0" borderId="35" xfId="0" applyNumberFormat="1" applyBorder="1"/>
    <xf numFmtId="2" fontId="0" fillId="0" borderId="36" xfId="0" applyNumberFormat="1" applyBorder="1"/>
    <xf numFmtId="2" fontId="0" fillId="0" borderId="16" xfId="0" applyNumberFormat="1" applyBorder="1"/>
    <xf numFmtId="2" fontId="0" fillId="0" borderId="27" xfId="0" applyNumberFormat="1" applyBorder="1"/>
    <xf numFmtId="2" fontId="0" fillId="0" borderId="37" xfId="0" applyNumberFormat="1" applyBorder="1"/>
    <xf numFmtId="0" fontId="0" fillId="0" borderId="33" xfId="0" applyBorder="1"/>
    <xf numFmtId="0" fontId="0" fillId="0" borderId="38" xfId="0" applyBorder="1"/>
    <xf numFmtId="0" fontId="0" fillId="0" borderId="39" xfId="0" applyBorder="1"/>
    <xf numFmtId="0" fontId="0" fillId="0" borderId="14" xfId="0" applyBorder="1"/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42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164" fontId="8" fillId="0" borderId="0" xfId="0" applyNumberFormat="1" applyFont="1" applyAlignment="1">
      <alignment horizontal="left"/>
    </xf>
    <xf numFmtId="0" fontId="6" fillId="0" borderId="0" xfId="0" applyFont="1"/>
    <xf numFmtId="164" fontId="1" fillId="0" borderId="0" xfId="0" applyNumberFormat="1" applyFont="1" applyAlignment="1">
      <alignment horizontal="center"/>
    </xf>
    <xf numFmtId="0" fontId="0" fillId="0" borderId="11" xfId="0" applyBorder="1" applyAlignment="1">
      <alignment horizontal="center"/>
    </xf>
    <xf numFmtId="0" fontId="9" fillId="0" borderId="0" xfId="0" applyFont="1"/>
    <xf numFmtId="165" fontId="0" fillId="0" borderId="0" xfId="1" applyNumberFormat="1" applyFont="1" applyAlignment="1">
      <alignment horizontal="left"/>
    </xf>
    <xf numFmtId="0" fontId="1" fillId="0" borderId="4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2" fontId="0" fillId="3" borderId="18" xfId="0" applyNumberFormat="1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2" fontId="0" fillId="4" borderId="18" xfId="0" applyNumberFormat="1" applyFill="1" applyBorder="1" applyAlignment="1">
      <alignment horizontal="center"/>
    </xf>
    <xf numFmtId="2" fontId="0" fillId="4" borderId="13" xfId="0" applyNumberFormat="1" applyFill="1" applyBorder="1" applyAlignment="1">
      <alignment horizontal="center"/>
    </xf>
    <xf numFmtId="2" fontId="0" fillId="4" borderId="19" xfId="0" applyNumberFormat="1" applyFill="1" applyBorder="1" applyAlignment="1">
      <alignment horizontal="center"/>
    </xf>
    <xf numFmtId="2" fontId="0" fillId="5" borderId="13" xfId="0" applyNumberFormat="1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1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/>
    <xf numFmtId="0" fontId="11" fillId="0" borderId="25" xfId="0" applyFont="1" applyBorder="1"/>
    <xf numFmtId="0" fontId="1" fillId="6" borderId="0" xfId="0" applyFont="1" applyFill="1"/>
    <xf numFmtId="0" fontId="5" fillId="0" borderId="0" xfId="0" applyFont="1"/>
    <xf numFmtId="0" fontId="16" fillId="0" borderId="0" xfId="0" applyFont="1"/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7" fillId="0" borderId="0" xfId="0" applyFont="1"/>
    <xf numFmtId="0" fontId="14" fillId="0" borderId="0" xfId="0" applyFont="1" applyAlignment="1">
      <alignment horizontal="center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2" fontId="0" fillId="3" borderId="17" xfId="0" applyNumberFormat="1" applyFill="1" applyBorder="1" applyAlignment="1">
      <alignment horizontal="center"/>
    </xf>
    <xf numFmtId="2" fontId="0" fillId="4" borderId="9" xfId="0" applyNumberFormat="1" applyFill="1" applyBorder="1" applyAlignment="1">
      <alignment horizontal="center"/>
    </xf>
    <xf numFmtId="2" fontId="0" fillId="4" borderId="17" xfId="0" applyNumberFormat="1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2" fontId="0" fillId="5" borderId="1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17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11" fillId="0" borderId="43" xfId="0" applyFont="1" applyBorder="1"/>
    <xf numFmtId="2" fontId="0" fillId="3" borderId="11" xfId="0" applyNumberFormat="1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  <xf numFmtId="2" fontId="0" fillId="4" borderId="11" xfId="0" applyNumberFormat="1" applyFill="1" applyBorder="1" applyAlignment="1">
      <alignment horizontal="center"/>
    </xf>
    <xf numFmtId="2" fontId="0" fillId="4" borderId="20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5" borderId="20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5" xfId="0" applyBorder="1" applyAlignment="1">
      <alignment horizontal="center"/>
    </xf>
    <xf numFmtId="166" fontId="1" fillId="0" borderId="10" xfId="0" applyNumberFormat="1" applyFont="1" applyBorder="1" applyAlignment="1">
      <alignment horizontal="center"/>
    </xf>
    <xf numFmtId="166" fontId="1" fillId="0" borderId="19" xfId="0" applyNumberFormat="1" applyFont="1" applyBorder="1" applyAlignment="1">
      <alignment horizontal="center"/>
    </xf>
    <xf numFmtId="166" fontId="1" fillId="0" borderId="12" xfId="0" applyNumberFormat="1" applyFont="1" applyBorder="1" applyAlignment="1">
      <alignment horizontal="center"/>
    </xf>
    <xf numFmtId="0" fontId="11" fillId="0" borderId="24" xfId="0" applyFont="1" applyBorder="1"/>
    <xf numFmtId="0" fontId="11" fillId="0" borderId="26" xfId="0" applyFont="1" applyBorder="1"/>
    <xf numFmtId="0" fontId="11" fillId="0" borderId="0" xfId="0" applyFont="1"/>
    <xf numFmtId="0" fontId="11" fillId="0" borderId="40" xfId="0" applyFont="1" applyBorder="1"/>
    <xf numFmtId="0" fontId="1" fillId="0" borderId="4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2" fontId="0" fillId="3" borderId="34" xfId="0" applyNumberFormat="1" applyFill="1" applyBorder="1" applyAlignment="1">
      <alignment horizontal="center"/>
    </xf>
    <xf numFmtId="2" fontId="0" fillId="3" borderId="15" xfId="0" applyNumberFormat="1" applyFill="1" applyBorder="1" applyAlignment="1">
      <alignment horizontal="center"/>
    </xf>
    <xf numFmtId="2" fontId="0" fillId="3" borderId="35" xfId="0" applyNumberFormat="1" applyFill="1" applyBorder="1" applyAlignment="1">
      <alignment horizontal="center"/>
    </xf>
    <xf numFmtId="2" fontId="0" fillId="5" borderId="21" xfId="0" applyNumberFormat="1" applyFill="1" applyBorder="1" applyAlignment="1">
      <alignment horizontal="center"/>
    </xf>
    <xf numFmtId="2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2" fontId="0" fillId="5" borderId="34" xfId="0" applyNumberFormat="1" applyFill="1" applyBorder="1" applyAlignment="1">
      <alignment horizontal="center"/>
    </xf>
    <xf numFmtId="2" fontId="0" fillId="5" borderId="15" xfId="0" applyNumberFormat="1" applyFill="1" applyBorder="1" applyAlignment="1">
      <alignment horizontal="center"/>
    </xf>
    <xf numFmtId="2" fontId="0" fillId="5" borderId="35" xfId="0" applyNumberFormat="1" applyFill="1" applyBorder="1" applyAlignment="1">
      <alignment horizontal="center"/>
    </xf>
    <xf numFmtId="0" fontId="11" fillId="6" borderId="25" xfId="0" applyFont="1" applyFill="1" applyBorder="1"/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166" fontId="10" fillId="0" borderId="17" xfId="0" applyNumberFormat="1" applyFont="1" applyBorder="1" applyAlignment="1">
      <alignment horizontal="center"/>
    </xf>
    <xf numFmtId="166" fontId="10" fillId="0" borderId="18" xfId="0" applyNumberFormat="1" applyFont="1" applyBorder="1" applyAlignment="1">
      <alignment horizontal="center"/>
    </xf>
    <xf numFmtId="166" fontId="10" fillId="0" borderId="13" xfId="0" applyNumberFormat="1" applyFont="1" applyBorder="1" applyAlignment="1">
      <alignment horizontal="center"/>
    </xf>
    <xf numFmtId="166" fontId="10" fillId="0" borderId="11" xfId="0" applyNumberFormat="1" applyFont="1" applyBorder="1" applyAlignment="1">
      <alignment horizontal="center"/>
    </xf>
    <xf numFmtId="166" fontId="10" fillId="0" borderId="20" xfId="0" applyNumberFormat="1" applyFont="1" applyBorder="1" applyAlignment="1">
      <alignment horizontal="center"/>
    </xf>
    <xf numFmtId="0" fontId="0" fillId="6" borderId="2" xfId="0" applyFill="1" applyBorder="1" applyAlignment="1">
      <alignment horizontal="left"/>
    </xf>
    <xf numFmtId="0" fontId="0" fillId="0" borderId="0" xfId="0" applyAlignment="1">
      <alignment horizontal="center"/>
    </xf>
    <xf numFmtId="9" fontId="0" fillId="5" borderId="0" xfId="1" applyFont="1" applyFill="1" applyAlignment="1">
      <alignment horizontal="center"/>
    </xf>
    <xf numFmtId="9" fontId="0" fillId="7" borderId="0" xfId="1" applyFont="1" applyFill="1" applyAlignment="1">
      <alignment horizontal="center"/>
    </xf>
    <xf numFmtId="9" fontId="0" fillId="2" borderId="0" xfId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Creep test (changes on reference dimension)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tests!$B$18</c:f>
              <c:strCache>
                <c:ptCount val="1"/>
                <c:pt idx="0">
                  <c:v>ABS-3DP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tests!$C$17:$G$17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tests!$C$18:$G$18</c:f>
              <c:numCache>
                <c:formatCode>General</c:formatCode>
                <c:ptCount val="5"/>
                <c:pt idx="0">
                  <c:v>0.43999999999999773</c:v>
                </c:pt>
                <c:pt idx="1">
                  <c:v>0.21000000000000085</c:v>
                </c:pt>
                <c:pt idx="2">
                  <c:v>0.15000000000000213</c:v>
                </c:pt>
                <c:pt idx="3">
                  <c:v>0.10999999999999943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7-42C5-9D35-64A99357103B}"/>
            </c:ext>
          </c:extLst>
        </c:ser>
        <c:ser>
          <c:idx val="1"/>
          <c:order val="1"/>
          <c:tx>
            <c:strRef>
              <c:f>tests!$B$19</c:f>
              <c:strCache>
                <c:ptCount val="1"/>
                <c:pt idx="0">
                  <c:v>ABS-CNC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tests!$C$17:$G$17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tests!$C$19:$G$19</c:f>
              <c:numCache>
                <c:formatCode>General</c:formatCode>
                <c:ptCount val="5"/>
                <c:pt idx="0">
                  <c:v>0.44999999999999929</c:v>
                </c:pt>
                <c:pt idx="1">
                  <c:v>5.0000000000000711E-2</c:v>
                </c:pt>
                <c:pt idx="2">
                  <c:v>8.0000000000001847E-2</c:v>
                </c:pt>
                <c:pt idx="3">
                  <c:v>0.11999999999999744</c:v>
                </c:pt>
                <c:pt idx="4">
                  <c:v>-1.9999999999999574E-2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7-42C5-9D35-64A99357103B}"/>
            </c:ext>
          </c:extLst>
        </c:ser>
        <c:ser>
          <c:idx val="2"/>
          <c:order val="2"/>
          <c:tx>
            <c:strRef>
              <c:f>tests!$B$20</c:f>
              <c:strCache>
                <c:ptCount val="1"/>
                <c:pt idx="0">
                  <c:v>PC-3DP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tests!$C$17:$G$17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tests!$C$20:$G$20</c:f>
              <c:numCache>
                <c:formatCode>General</c:formatCode>
                <c:ptCount val="5"/>
                <c:pt idx="0">
                  <c:v>0.54999999999999893</c:v>
                </c:pt>
                <c:pt idx="1">
                  <c:v>-2.9999999999997584E-2</c:v>
                </c:pt>
                <c:pt idx="2">
                  <c:v>-4.00000000000027E-2</c:v>
                </c:pt>
                <c:pt idx="3">
                  <c:v>1.0000000000001563E-2</c:v>
                </c:pt>
                <c:pt idx="4">
                  <c:v>3.0000000000001137E-2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47-42C5-9D35-64A99357103B}"/>
            </c:ext>
          </c:extLst>
        </c:ser>
        <c:ser>
          <c:idx val="3"/>
          <c:order val="3"/>
          <c:tx>
            <c:strRef>
              <c:f>tests!$B$21</c:f>
              <c:strCache>
                <c:ptCount val="1"/>
                <c:pt idx="0">
                  <c:v>PC-CNC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tests!$C$17:$G$17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tests!$C$21:$G$21</c:f>
              <c:numCache>
                <c:formatCode>General</c:formatCode>
                <c:ptCount val="5"/>
                <c:pt idx="0">
                  <c:v>3.9999999999999147E-2</c:v>
                </c:pt>
                <c:pt idx="1">
                  <c:v>9.9999999999997868E-2</c:v>
                </c:pt>
                <c:pt idx="2">
                  <c:v>-2.9999999999997584E-2</c:v>
                </c:pt>
                <c:pt idx="3">
                  <c:v>2.9999999999997584E-2</c:v>
                </c:pt>
                <c:pt idx="4">
                  <c:v>3.0000000000001137E-2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47-42C5-9D35-64A99357103B}"/>
            </c:ext>
          </c:extLst>
        </c:ser>
        <c:ser>
          <c:idx val="4"/>
          <c:order val="4"/>
          <c:tx>
            <c:strRef>
              <c:f>tests!$B$22</c:f>
              <c:strCache>
                <c:ptCount val="1"/>
                <c:pt idx="0">
                  <c:v>Nylon-3DP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tests!$C$17:$G$17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tests!$C$22:$G$22</c:f>
              <c:numCache>
                <c:formatCode>General</c:formatCode>
                <c:ptCount val="5"/>
                <c:pt idx="0">
                  <c:v>7.6000000000000014</c:v>
                </c:pt>
                <c:pt idx="1">
                  <c:v>2.7800000000000011</c:v>
                </c:pt>
                <c:pt idx="2">
                  <c:v>2.5799999999999983</c:v>
                </c:pt>
                <c:pt idx="3">
                  <c:v>2.3699999999999974</c:v>
                </c:pt>
                <c:pt idx="4">
                  <c:v>2.1900000000000048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47-42C5-9D35-64A99357103B}"/>
            </c:ext>
          </c:extLst>
        </c:ser>
        <c:ser>
          <c:idx val="5"/>
          <c:order val="5"/>
          <c:tx>
            <c:strRef>
              <c:f>tests!$B$23</c:f>
              <c:strCache>
                <c:ptCount val="1"/>
                <c:pt idx="0">
                  <c:v>Nylon-CNC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tests!$C$17:$G$17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tests!$C$23:$G$23</c:f>
              <c:numCache>
                <c:formatCode>General</c:formatCode>
                <c:ptCount val="5"/>
                <c:pt idx="0">
                  <c:v>5.7199999999999989</c:v>
                </c:pt>
                <c:pt idx="1">
                  <c:v>0.98000000000000043</c:v>
                </c:pt>
                <c:pt idx="2">
                  <c:v>0.60999999999999943</c:v>
                </c:pt>
                <c:pt idx="3">
                  <c:v>0.55000000000000071</c:v>
                </c:pt>
                <c:pt idx="4">
                  <c:v>0.24000000000000199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B47-42C5-9D35-64A993571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77967"/>
        <c:axId val="337182127"/>
      </c:lineChart>
      <c:catAx>
        <c:axId val="33717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auto val="1"/>
        <c:lblAlgn val="ctr"/>
        <c:lblOffset val="100"/>
        <c:noMultiLvlLbl val="1"/>
      </c:cat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Total price in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price!$B$17:$B$18</c:f>
              <c:strCache>
                <c:ptCount val="2"/>
                <c:pt idx="0">
                  <c:v>Total CNC:</c:v>
                </c:pt>
                <c:pt idx="1">
                  <c:v>Total 3DP: </c:v>
                </c:pt>
              </c:strCache>
            </c:strRef>
          </c:cat>
          <c:val>
            <c:numRef>
              <c:f>price!$C$17:$C$18</c:f>
              <c:numCache>
                <c:formatCode>General</c:formatCode>
                <c:ptCount val="2"/>
                <c:pt idx="0">
                  <c:v>455.46000000000004</c:v>
                </c:pt>
                <c:pt idx="1">
                  <c:v>197.16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3-4557-A666-37E15AAB1D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44451808"/>
        <c:axId val="593116015"/>
      </c:barChart>
      <c:catAx>
        <c:axId val="64445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93116015"/>
        <c:crosses val="autoZero"/>
        <c:auto val="1"/>
        <c:lblAlgn val="ctr"/>
        <c:lblOffset val="100"/>
        <c:noMultiLvlLbl val="0"/>
      </c:catAx>
      <c:valAx>
        <c:axId val="593116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445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CNC parts - total price in USD</a:t>
            </a:r>
            <a:r>
              <a:rPr lang="en-US"/>
              <a:t>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price!$B$22</c:f>
              <c:strCache>
                <c:ptCount val="1"/>
                <c:pt idx="0">
                  <c:v>Total: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price!$C$21:$E$21</c:f>
              <c:strCache>
                <c:ptCount val="3"/>
                <c:pt idx="0">
                  <c:v>CNC - PC</c:v>
                </c:pt>
                <c:pt idx="1">
                  <c:v>CNC - PA12</c:v>
                </c:pt>
                <c:pt idx="2">
                  <c:v>CNC - ABS</c:v>
                </c:pt>
              </c:strCache>
            </c:strRef>
          </c:cat>
          <c:val>
            <c:numRef>
              <c:f>price!$C$22:$E$22</c:f>
              <c:numCache>
                <c:formatCode>General</c:formatCode>
                <c:ptCount val="3"/>
                <c:pt idx="0">
                  <c:v>156.78</c:v>
                </c:pt>
                <c:pt idx="1">
                  <c:v>149.34</c:v>
                </c:pt>
                <c:pt idx="2">
                  <c:v>149.34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6-445B-A992-355D01399E6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44454688"/>
        <c:axId val="1746378671"/>
      </c:barChart>
      <c:catAx>
        <c:axId val="64445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46378671"/>
        <c:crosses val="autoZero"/>
        <c:auto val="1"/>
        <c:lblAlgn val="ctr"/>
        <c:lblOffset val="100"/>
        <c:noMultiLvlLbl val="0"/>
      </c:catAx>
      <c:valAx>
        <c:axId val="174637867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445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3D printed parts - total price in USD: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price!$B$36</c:f>
              <c:strCache>
                <c:ptCount val="1"/>
                <c:pt idx="0">
                  <c:v>Total: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price!$C$35:$E$35</c:f>
              <c:strCache>
                <c:ptCount val="3"/>
                <c:pt idx="0">
                  <c:v>3DP - PC</c:v>
                </c:pt>
                <c:pt idx="1">
                  <c:v>3DP - PA12</c:v>
                </c:pt>
                <c:pt idx="2">
                  <c:v>3DP - ABS</c:v>
                </c:pt>
              </c:strCache>
            </c:strRef>
          </c:cat>
          <c:val>
            <c:numRef>
              <c:f>price!$C$36:$E$36</c:f>
              <c:numCache>
                <c:formatCode>General</c:formatCode>
                <c:ptCount val="3"/>
                <c:pt idx="0">
                  <c:v>74.7</c:v>
                </c:pt>
                <c:pt idx="1">
                  <c:v>74.7</c:v>
                </c:pt>
                <c:pt idx="2">
                  <c:v>47.76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3-43DF-AC1D-AD951956BF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34816399"/>
        <c:axId val="692965983"/>
      </c:barChart>
      <c:catAx>
        <c:axId val="1734816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92965983"/>
        <c:crosses val="autoZero"/>
        <c:auto val="1"/>
        <c:lblAlgn val="ctr"/>
        <c:lblOffset val="100"/>
        <c:noMultiLvlLbl val="0"/>
      </c:catAx>
      <c:valAx>
        <c:axId val="692965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34816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Standard deviation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dimensions!$C$14</c:f>
              <c:strCache>
                <c:ptCount val="1"/>
                <c:pt idx="0">
                  <c:v>CNC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dimensions!$B$15:$B$17</c:f>
              <c:strCache>
                <c:ptCount val="3"/>
                <c:pt idx="0">
                  <c:v>Total X</c:v>
                </c:pt>
                <c:pt idx="1">
                  <c:v>Total Y</c:v>
                </c:pt>
                <c:pt idx="2">
                  <c:v>Total Z</c:v>
                </c:pt>
              </c:strCache>
            </c:strRef>
          </c:cat>
          <c:val>
            <c:numRef>
              <c:f>dimensions!$C$15:$C$17</c:f>
              <c:numCache>
                <c:formatCode>General</c:formatCode>
                <c:ptCount val="3"/>
                <c:pt idx="0">
                  <c:v>2.1679483388677437E-2</c:v>
                </c:pt>
                <c:pt idx="1">
                  <c:v>1.7606816861658634E-2</c:v>
                </c:pt>
                <c:pt idx="2">
                  <c:v>0.10134100848126591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F-4E1E-8813-E83D762C9E7D}"/>
            </c:ext>
          </c:extLst>
        </c:ser>
        <c:ser>
          <c:idx val="1"/>
          <c:order val="1"/>
          <c:tx>
            <c:strRef>
              <c:f>dimensions!$D$14</c:f>
              <c:strCache>
                <c:ptCount val="1"/>
                <c:pt idx="0">
                  <c:v>3DP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dimensions!$B$15:$B$17</c:f>
              <c:strCache>
                <c:ptCount val="3"/>
                <c:pt idx="0">
                  <c:v>Total X</c:v>
                </c:pt>
                <c:pt idx="1">
                  <c:v>Total Y</c:v>
                </c:pt>
                <c:pt idx="2">
                  <c:v>Total Z</c:v>
                </c:pt>
              </c:strCache>
            </c:strRef>
          </c:cat>
          <c:val>
            <c:numRef>
              <c:f>dimensions!$D$15:$D$17</c:f>
              <c:numCache>
                <c:formatCode>General</c:formatCode>
                <c:ptCount val="3"/>
                <c:pt idx="0">
                  <c:v>0.20607442021431513</c:v>
                </c:pt>
                <c:pt idx="1">
                  <c:v>0.10193134944657502</c:v>
                </c:pt>
                <c:pt idx="2">
                  <c:v>0.18747444270264332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F-4E1E-8813-E83D762C9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59532415"/>
        <c:axId val="856945087"/>
      </c:barChart>
      <c:catAx>
        <c:axId val="859532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56945087"/>
        <c:crosses val="autoZero"/>
        <c:auto val="1"/>
        <c:lblAlgn val="ctr"/>
        <c:lblOffset val="100"/>
        <c:noMultiLvlLbl val="0"/>
      </c:catAx>
      <c:valAx>
        <c:axId val="856945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59532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tests!$E$44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tests!$B$45:$B$50</c:f>
              <c:strCache>
                <c:ptCount val="6"/>
                <c:pt idx="0">
                  <c:v>ABS-3DP</c:v>
                </c:pt>
                <c:pt idx="1">
                  <c:v>ABS-CNC</c:v>
                </c:pt>
                <c:pt idx="2">
                  <c:v>PC-3DP</c:v>
                </c:pt>
                <c:pt idx="3">
                  <c:v>PC-CNC</c:v>
                </c:pt>
                <c:pt idx="4">
                  <c:v>Nylon-3DP</c:v>
                </c:pt>
                <c:pt idx="5">
                  <c:v>Nylon-CNC</c:v>
                </c:pt>
              </c:strCache>
            </c:strRef>
          </c:cat>
          <c:val>
            <c:numRef>
              <c:f>tests!$E$45:$E$50</c:f>
              <c:numCache>
                <c:formatCode>General</c:formatCode>
                <c:ptCount val="6"/>
                <c:pt idx="0">
                  <c:v>68.849999999999994</c:v>
                </c:pt>
                <c:pt idx="1">
                  <c:v>78.900000000000006</c:v>
                </c:pt>
                <c:pt idx="2">
                  <c:v>129.30000000000001</c:v>
                </c:pt>
                <c:pt idx="3">
                  <c:v>127.45</c:v>
                </c:pt>
                <c:pt idx="4">
                  <c:v>77.05</c:v>
                </c:pt>
                <c:pt idx="5">
                  <c:v>143.30000000000001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37F-8BA7-94A329B97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tests!$E$57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tests!$B$58:$B$60</c:f>
              <c:strCache>
                <c:ptCount val="3"/>
                <c:pt idx="0">
                  <c:v>ABS-3DP</c:v>
                </c:pt>
                <c:pt idx="1">
                  <c:v>PC-3DP</c:v>
                </c:pt>
                <c:pt idx="2">
                  <c:v>Nylon-3DP</c:v>
                </c:pt>
              </c:strCache>
            </c:strRef>
          </c:cat>
          <c:val>
            <c:numRef>
              <c:f>tests!$E$58:$E$60</c:f>
              <c:numCache>
                <c:formatCode>General</c:formatCode>
                <c:ptCount val="3"/>
                <c:pt idx="0">
                  <c:v>35.1</c:v>
                </c:pt>
                <c:pt idx="1">
                  <c:v>60.099999999999994</c:v>
                </c:pt>
                <c:pt idx="2">
                  <c:v>76.650000000000006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8-418B-86EF-E955FEAA2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Hook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tests!$C$73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tests!$B$74:$B$79</c:f>
              <c:strCache>
                <c:ptCount val="6"/>
                <c:pt idx="0">
                  <c:v>ABS-3DP</c:v>
                </c:pt>
                <c:pt idx="1">
                  <c:v>ABS-CNC</c:v>
                </c:pt>
                <c:pt idx="2">
                  <c:v>PC-3DP</c:v>
                </c:pt>
                <c:pt idx="3">
                  <c:v>PC-CNC</c:v>
                </c:pt>
                <c:pt idx="4">
                  <c:v>Nylon-3DP</c:v>
                </c:pt>
                <c:pt idx="5">
                  <c:v>Nylon-CNC</c:v>
                </c:pt>
              </c:strCache>
            </c:strRef>
          </c:cat>
          <c:val>
            <c:numRef>
              <c:f>tests!$C$74:$C$79</c:f>
              <c:numCache>
                <c:formatCode>General</c:formatCode>
                <c:ptCount val="6"/>
                <c:pt idx="0">
                  <c:v>22.2</c:v>
                </c:pt>
                <c:pt idx="1">
                  <c:v>27.1</c:v>
                </c:pt>
                <c:pt idx="2">
                  <c:v>38.6</c:v>
                </c:pt>
                <c:pt idx="3">
                  <c:v>40</c:v>
                </c:pt>
                <c:pt idx="4">
                  <c:v>26.8</c:v>
                </c:pt>
                <c:pt idx="5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4-4185-A97C-82127D6E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tests!$B$108</c:f>
              <c:strCache>
                <c:ptCount val="1"/>
                <c:pt idx="0">
                  <c:v>ABS-3DP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tests!$C$107:$F$107</c:f>
              <c:strCache>
                <c:ptCount val="4"/>
                <c:pt idx="0">
                  <c:v>1.25kg</c:v>
                </c:pt>
                <c:pt idx="1">
                  <c:v>2.5kg</c:v>
                </c:pt>
                <c:pt idx="2">
                  <c:v>5kg</c:v>
                </c:pt>
                <c:pt idx="3">
                  <c:v>10kg</c:v>
                </c:pt>
              </c:strCache>
            </c:strRef>
          </c:cat>
          <c:val>
            <c:numRef>
              <c:f>tests!$C$108:$F$108</c:f>
              <c:numCache>
                <c:formatCode>0.00</c:formatCode>
                <c:ptCount val="4"/>
                <c:pt idx="0">
                  <c:v>0.36</c:v>
                </c:pt>
                <c:pt idx="1">
                  <c:v>0.71</c:v>
                </c:pt>
                <c:pt idx="2">
                  <c:v>1.39</c:v>
                </c:pt>
                <c:pt idx="3">
                  <c:v>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8-4A97-8B39-B221F2B1CB83}"/>
            </c:ext>
          </c:extLst>
        </c:ser>
        <c:ser>
          <c:idx val="1"/>
          <c:order val="1"/>
          <c:tx>
            <c:strRef>
              <c:f>tests!$B$109</c:f>
              <c:strCache>
                <c:ptCount val="1"/>
                <c:pt idx="0">
                  <c:v>ABS-CNC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tests!$C$107:$F$107</c:f>
              <c:strCache>
                <c:ptCount val="4"/>
                <c:pt idx="0">
                  <c:v>1.25kg</c:v>
                </c:pt>
                <c:pt idx="1">
                  <c:v>2.5kg</c:v>
                </c:pt>
                <c:pt idx="2">
                  <c:v>5kg</c:v>
                </c:pt>
                <c:pt idx="3">
                  <c:v>10kg</c:v>
                </c:pt>
              </c:strCache>
            </c:strRef>
          </c:cat>
          <c:val>
            <c:numRef>
              <c:f>tests!$C$109:$F$109</c:f>
              <c:numCache>
                <c:formatCode>0.00</c:formatCode>
                <c:ptCount val="4"/>
                <c:pt idx="0">
                  <c:v>0.35</c:v>
                </c:pt>
                <c:pt idx="1">
                  <c:v>0.64</c:v>
                </c:pt>
                <c:pt idx="2">
                  <c:v>1.19</c:v>
                </c:pt>
                <c:pt idx="3">
                  <c:v>2.2799999999999998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8-4A97-8B39-B221F2B1CB83}"/>
            </c:ext>
          </c:extLst>
        </c:ser>
        <c:ser>
          <c:idx val="2"/>
          <c:order val="2"/>
          <c:tx>
            <c:strRef>
              <c:f>tests!$B$110</c:f>
              <c:strCache>
                <c:ptCount val="1"/>
                <c:pt idx="0">
                  <c:v>PC-3DP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tests!$C$107:$F$107</c:f>
              <c:strCache>
                <c:ptCount val="4"/>
                <c:pt idx="0">
                  <c:v>1.25kg</c:v>
                </c:pt>
                <c:pt idx="1">
                  <c:v>2.5kg</c:v>
                </c:pt>
                <c:pt idx="2">
                  <c:v>5kg</c:v>
                </c:pt>
                <c:pt idx="3">
                  <c:v>10kg</c:v>
                </c:pt>
              </c:strCache>
            </c:strRef>
          </c:cat>
          <c:val>
            <c:numRef>
              <c:f>tests!$C$110:$F$110</c:f>
              <c:numCache>
                <c:formatCode>0.00</c:formatCode>
                <c:ptCount val="4"/>
                <c:pt idx="0">
                  <c:v>0.32</c:v>
                </c:pt>
                <c:pt idx="1">
                  <c:v>0.61</c:v>
                </c:pt>
                <c:pt idx="2">
                  <c:v>1.17</c:v>
                </c:pt>
                <c:pt idx="3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98-4A97-8B39-B221F2B1CB83}"/>
            </c:ext>
          </c:extLst>
        </c:ser>
        <c:ser>
          <c:idx val="3"/>
          <c:order val="3"/>
          <c:tx>
            <c:strRef>
              <c:f>tests!$B$111</c:f>
              <c:strCache>
                <c:ptCount val="1"/>
                <c:pt idx="0">
                  <c:v>PC-CNC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tests!$C$107:$F$107</c:f>
              <c:strCache>
                <c:ptCount val="4"/>
                <c:pt idx="0">
                  <c:v>1.25kg</c:v>
                </c:pt>
                <c:pt idx="1">
                  <c:v>2.5kg</c:v>
                </c:pt>
                <c:pt idx="2">
                  <c:v>5kg</c:v>
                </c:pt>
                <c:pt idx="3">
                  <c:v>10kg</c:v>
                </c:pt>
              </c:strCache>
            </c:strRef>
          </c:cat>
          <c:val>
            <c:numRef>
              <c:f>tests!$C$111:$F$111</c:f>
              <c:numCache>
                <c:formatCode>0.00</c:formatCode>
                <c:ptCount val="4"/>
                <c:pt idx="0">
                  <c:v>0.3</c:v>
                </c:pt>
                <c:pt idx="1">
                  <c:v>0.61</c:v>
                </c:pt>
                <c:pt idx="2">
                  <c:v>1.18</c:v>
                </c:pt>
                <c:pt idx="3">
                  <c:v>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98-4A97-8B39-B221F2B1CB83}"/>
            </c:ext>
          </c:extLst>
        </c:ser>
        <c:ser>
          <c:idx val="4"/>
          <c:order val="4"/>
          <c:tx>
            <c:strRef>
              <c:f>tests!$B$112</c:f>
              <c:strCache>
                <c:ptCount val="1"/>
                <c:pt idx="0">
                  <c:v>Nylon-3DP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tests!$C$107:$F$107</c:f>
              <c:strCache>
                <c:ptCount val="4"/>
                <c:pt idx="0">
                  <c:v>1.25kg</c:v>
                </c:pt>
                <c:pt idx="1">
                  <c:v>2.5kg</c:v>
                </c:pt>
                <c:pt idx="2">
                  <c:v>5kg</c:v>
                </c:pt>
                <c:pt idx="3">
                  <c:v>10kg</c:v>
                </c:pt>
              </c:strCache>
            </c:strRef>
          </c:cat>
          <c:val>
            <c:numRef>
              <c:f>tests!$C$112:$F$112</c:f>
              <c:numCache>
                <c:formatCode>0.00</c:formatCode>
                <c:ptCount val="4"/>
                <c:pt idx="0">
                  <c:v>0.68</c:v>
                </c:pt>
                <c:pt idx="1">
                  <c:v>1.32</c:v>
                </c:pt>
                <c:pt idx="2">
                  <c:v>2.59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98-4A97-8B39-B221F2B1CB83}"/>
            </c:ext>
          </c:extLst>
        </c:ser>
        <c:ser>
          <c:idx val="5"/>
          <c:order val="5"/>
          <c:tx>
            <c:strRef>
              <c:f>tests!$B$113</c:f>
              <c:strCache>
                <c:ptCount val="1"/>
                <c:pt idx="0">
                  <c:v>Nylon-CNC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tests!$C$107:$F$107</c:f>
              <c:strCache>
                <c:ptCount val="4"/>
                <c:pt idx="0">
                  <c:v>1.25kg</c:v>
                </c:pt>
                <c:pt idx="1">
                  <c:v>2.5kg</c:v>
                </c:pt>
                <c:pt idx="2">
                  <c:v>5kg</c:v>
                </c:pt>
                <c:pt idx="3">
                  <c:v>10kg</c:v>
                </c:pt>
              </c:strCache>
            </c:strRef>
          </c:cat>
          <c:val>
            <c:numRef>
              <c:f>tests!$C$113:$F$113</c:f>
              <c:numCache>
                <c:formatCode>0.00</c:formatCode>
                <c:ptCount val="4"/>
                <c:pt idx="0">
                  <c:v>0.34</c:v>
                </c:pt>
                <c:pt idx="1">
                  <c:v>0.63</c:v>
                </c:pt>
                <c:pt idx="2">
                  <c:v>1.17</c:v>
                </c:pt>
                <c:pt idx="3">
                  <c:v>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98-4A97-8B39-B221F2B1C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tests!$E$189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tests!$B$190:$B$195</c:f>
              <c:strCache>
                <c:ptCount val="6"/>
                <c:pt idx="0">
                  <c:v>ABS-3DP</c:v>
                </c:pt>
                <c:pt idx="1">
                  <c:v>ABS-CNC</c:v>
                </c:pt>
                <c:pt idx="2">
                  <c:v>PC-3DP</c:v>
                </c:pt>
                <c:pt idx="3">
                  <c:v>PC-CNC*</c:v>
                </c:pt>
                <c:pt idx="4">
                  <c:v>Nylon-3DP</c:v>
                </c:pt>
                <c:pt idx="5">
                  <c:v>Nylon-CNC</c:v>
                </c:pt>
              </c:strCache>
            </c:strRef>
          </c:cat>
          <c:val>
            <c:numRef>
              <c:f>tests!$E$190:$E$195</c:f>
              <c:numCache>
                <c:formatCode>0.0</c:formatCode>
                <c:ptCount val="6"/>
                <c:pt idx="0">
                  <c:v>5.2115625000000003</c:v>
                </c:pt>
                <c:pt idx="1">
                  <c:v>15.174843750000001</c:v>
                </c:pt>
                <c:pt idx="2">
                  <c:v>4.4451562500000001</c:v>
                </c:pt>
                <c:pt idx="3">
                  <c:v>46.597500000000004</c:v>
                </c:pt>
                <c:pt idx="4">
                  <c:v>7.2042187500000008</c:v>
                </c:pt>
                <c:pt idx="5">
                  <c:v>17.780625000000001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88-48BF-8C35-9A87C0712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tests!$C$217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tests!$B$218:$B$223</c:f>
              <c:strCache>
                <c:ptCount val="6"/>
                <c:pt idx="0">
                  <c:v>ABS-3DP</c:v>
                </c:pt>
                <c:pt idx="1">
                  <c:v>ABS-CNC</c:v>
                </c:pt>
                <c:pt idx="2">
                  <c:v>PC-3DP</c:v>
                </c:pt>
                <c:pt idx="3">
                  <c:v>PC-CNC</c:v>
                </c:pt>
                <c:pt idx="4">
                  <c:v>Nylon-3DP</c:v>
                </c:pt>
                <c:pt idx="5">
                  <c:v>Nylon-CNC</c:v>
                </c:pt>
              </c:strCache>
            </c:strRef>
          </c:cat>
          <c:val>
            <c:numRef>
              <c:f>tests!$C$218:$C$223</c:f>
              <c:numCache>
                <c:formatCode>General</c:formatCode>
                <c:ptCount val="6"/>
                <c:pt idx="0">
                  <c:v>84</c:v>
                </c:pt>
                <c:pt idx="1">
                  <c:v>111</c:v>
                </c:pt>
                <c:pt idx="2">
                  <c:v>132</c:v>
                </c:pt>
                <c:pt idx="3">
                  <c:v>167</c:v>
                </c:pt>
                <c:pt idx="4">
                  <c:v>187</c:v>
                </c:pt>
                <c:pt idx="5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7-4756-98A6-0069CE6CF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ax val="220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tests!$B$142</c:f>
              <c:strCache>
                <c:ptCount val="1"/>
                <c:pt idx="0">
                  <c:v>ABS-3DP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tests!$C$141:$N$141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tests!$C$142:$N$142</c:f>
              <c:numCache>
                <c:formatCode>0.00</c:formatCode>
                <c:ptCount val="12"/>
                <c:pt idx="0">
                  <c:v>0.35</c:v>
                </c:pt>
                <c:pt idx="1">
                  <c:v>0.36</c:v>
                </c:pt>
                <c:pt idx="2">
                  <c:v>0.36</c:v>
                </c:pt>
                <c:pt idx="3">
                  <c:v>0.7</c:v>
                </c:pt>
                <c:pt idx="4">
                  <c:v>0.71</c:v>
                </c:pt>
                <c:pt idx="5">
                  <c:v>0.71</c:v>
                </c:pt>
                <c:pt idx="6">
                  <c:v>1.36</c:v>
                </c:pt>
                <c:pt idx="7">
                  <c:v>1.39</c:v>
                </c:pt>
                <c:pt idx="8">
                  <c:v>1.39</c:v>
                </c:pt>
                <c:pt idx="9">
                  <c:v>2.75</c:v>
                </c:pt>
                <c:pt idx="10">
                  <c:v>3.02</c:v>
                </c:pt>
                <c:pt idx="11">
                  <c:v>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D0-4069-BAE0-5CA5F7EDDB66}"/>
            </c:ext>
          </c:extLst>
        </c:ser>
        <c:ser>
          <c:idx val="1"/>
          <c:order val="1"/>
          <c:tx>
            <c:strRef>
              <c:f>tests!$B$143</c:f>
              <c:strCache>
                <c:ptCount val="1"/>
                <c:pt idx="0">
                  <c:v>ABS-CNC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tests!$C$141:$N$141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tests!$C$143:$N$143</c:f>
              <c:numCache>
                <c:formatCode>0.00</c:formatCode>
                <c:ptCount val="12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0.64</c:v>
                </c:pt>
                <c:pt idx="4">
                  <c:v>0.64</c:v>
                </c:pt>
                <c:pt idx="5">
                  <c:v>0.64</c:v>
                </c:pt>
                <c:pt idx="6">
                  <c:v>1.1399999999999999</c:v>
                </c:pt>
                <c:pt idx="7">
                  <c:v>1.19</c:v>
                </c:pt>
                <c:pt idx="8">
                  <c:v>1.19</c:v>
                </c:pt>
                <c:pt idx="9">
                  <c:v>2.23</c:v>
                </c:pt>
                <c:pt idx="10">
                  <c:v>2.2799999999999998</c:v>
                </c:pt>
                <c:pt idx="11">
                  <c:v>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D0-4069-BAE0-5CA5F7EDDB66}"/>
            </c:ext>
          </c:extLst>
        </c:ser>
        <c:ser>
          <c:idx val="2"/>
          <c:order val="2"/>
          <c:tx>
            <c:strRef>
              <c:f>tests!$B$144</c:f>
              <c:strCache>
                <c:ptCount val="1"/>
                <c:pt idx="0">
                  <c:v>PC-3DP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tests!$C$141:$N$141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tests!$C$144:$N$144</c:f>
              <c:numCache>
                <c:formatCode>0.00</c:formatCode>
                <c:ptCount val="12"/>
                <c:pt idx="0">
                  <c:v>0.32</c:v>
                </c:pt>
                <c:pt idx="1">
                  <c:v>0.32</c:v>
                </c:pt>
                <c:pt idx="2">
                  <c:v>0.32</c:v>
                </c:pt>
                <c:pt idx="3">
                  <c:v>0.6</c:v>
                </c:pt>
                <c:pt idx="4">
                  <c:v>0.61</c:v>
                </c:pt>
                <c:pt idx="5">
                  <c:v>0.61</c:v>
                </c:pt>
                <c:pt idx="6">
                  <c:v>1.1599999999999999</c:v>
                </c:pt>
                <c:pt idx="7">
                  <c:v>1.17</c:v>
                </c:pt>
                <c:pt idx="8">
                  <c:v>1.17</c:v>
                </c:pt>
                <c:pt idx="9">
                  <c:v>2.33</c:v>
                </c:pt>
                <c:pt idx="10">
                  <c:v>2.37</c:v>
                </c:pt>
                <c:pt idx="11">
                  <c:v>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D0-4069-BAE0-5CA5F7EDDB66}"/>
            </c:ext>
          </c:extLst>
        </c:ser>
        <c:ser>
          <c:idx val="3"/>
          <c:order val="3"/>
          <c:tx>
            <c:strRef>
              <c:f>tests!$B$145</c:f>
              <c:strCache>
                <c:ptCount val="1"/>
                <c:pt idx="0">
                  <c:v>PC-CNC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tests!$C$141:$N$141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tests!$C$145:$N$145</c:f>
              <c:numCache>
                <c:formatCode>0.00</c:formatCode>
                <c:ptCount val="12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0.6</c:v>
                </c:pt>
                <c:pt idx="4">
                  <c:v>0.61</c:v>
                </c:pt>
                <c:pt idx="5">
                  <c:v>0.61</c:v>
                </c:pt>
                <c:pt idx="6">
                  <c:v>1.17</c:v>
                </c:pt>
                <c:pt idx="7">
                  <c:v>1.18</c:v>
                </c:pt>
                <c:pt idx="8">
                  <c:v>1.18</c:v>
                </c:pt>
                <c:pt idx="9">
                  <c:v>2.39</c:v>
                </c:pt>
                <c:pt idx="10">
                  <c:v>2.44</c:v>
                </c:pt>
                <c:pt idx="11">
                  <c:v>2.4500000000000002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D0-4069-BAE0-5CA5F7EDDB66}"/>
            </c:ext>
          </c:extLst>
        </c:ser>
        <c:ser>
          <c:idx val="4"/>
          <c:order val="4"/>
          <c:tx>
            <c:strRef>
              <c:f>tests!$B$146</c:f>
              <c:strCache>
                <c:ptCount val="1"/>
                <c:pt idx="0">
                  <c:v>Nylon-3DP</c:v>
                </c:pt>
              </c:strCache>
            </c:strRef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tests!$C$141:$N$141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tests!$C$146:$N$146</c:f>
              <c:numCache>
                <c:formatCode>0.00</c:formatCode>
                <c:ptCount val="12"/>
                <c:pt idx="0">
                  <c:v>0.61</c:v>
                </c:pt>
                <c:pt idx="1">
                  <c:v>0.68</c:v>
                </c:pt>
                <c:pt idx="2">
                  <c:v>0.71</c:v>
                </c:pt>
                <c:pt idx="3">
                  <c:v>1.23</c:v>
                </c:pt>
                <c:pt idx="4">
                  <c:v>1.32</c:v>
                </c:pt>
                <c:pt idx="5">
                  <c:v>1.36</c:v>
                </c:pt>
                <c:pt idx="6">
                  <c:v>2.36</c:v>
                </c:pt>
                <c:pt idx="7">
                  <c:v>2.59</c:v>
                </c:pt>
                <c:pt idx="8">
                  <c:v>2.64</c:v>
                </c:pt>
                <c:pt idx="9">
                  <c:v>4.91</c:v>
                </c:pt>
                <c:pt idx="10">
                  <c:v>5.9</c:v>
                </c:pt>
                <c:pt idx="11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D0-4069-BAE0-5CA5F7EDDB66}"/>
            </c:ext>
          </c:extLst>
        </c:ser>
        <c:ser>
          <c:idx val="5"/>
          <c:order val="5"/>
          <c:tx>
            <c:strRef>
              <c:f>tests!$B$147</c:f>
              <c:strCache>
                <c:ptCount val="1"/>
                <c:pt idx="0">
                  <c:v>Nylon-CNC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tests!$C$141:$N$141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tests!$C$147:$N$147</c:f>
              <c:numCache>
                <c:formatCode>0.00</c:formatCode>
                <c:ptCount val="12"/>
                <c:pt idx="0">
                  <c:v>0.28999999999999998</c:v>
                </c:pt>
                <c:pt idx="1">
                  <c:v>0.34</c:v>
                </c:pt>
                <c:pt idx="2">
                  <c:v>0.35</c:v>
                </c:pt>
                <c:pt idx="3">
                  <c:v>0.59</c:v>
                </c:pt>
                <c:pt idx="4">
                  <c:v>0.63</c:v>
                </c:pt>
                <c:pt idx="5">
                  <c:v>0.65</c:v>
                </c:pt>
                <c:pt idx="6">
                  <c:v>1.08</c:v>
                </c:pt>
                <c:pt idx="7">
                  <c:v>1.17</c:v>
                </c:pt>
                <c:pt idx="8">
                  <c:v>1.19</c:v>
                </c:pt>
                <c:pt idx="9">
                  <c:v>2.11</c:v>
                </c:pt>
                <c:pt idx="10">
                  <c:v>2.29</c:v>
                </c:pt>
                <c:pt idx="11">
                  <c:v>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D0-4069-BAE0-5CA5F7EDD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Mass of test object (g)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tests!$C$241</c:f>
              <c:strCache>
                <c:ptCount val="1"/>
                <c:pt idx="0">
                  <c:v>Creep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tests!$B$242:$B$247</c:f>
              <c:strCache>
                <c:ptCount val="6"/>
                <c:pt idx="0">
                  <c:v>ABS-3DP</c:v>
                </c:pt>
                <c:pt idx="1">
                  <c:v>ABS-CNC</c:v>
                </c:pt>
                <c:pt idx="2">
                  <c:v>PC-3DP</c:v>
                </c:pt>
                <c:pt idx="3">
                  <c:v>PC-CNC</c:v>
                </c:pt>
                <c:pt idx="4">
                  <c:v>Nylon-3DP</c:v>
                </c:pt>
                <c:pt idx="5">
                  <c:v>Nylon-CNC</c:v>
                </c:pt>
              </c:strCache>
            </c:strRef>
          </c:cat>
          <c:val>
            <c:numRef>
              <c:f>tests!$C$242:$C$247</c:f>
              <c:numCache>
                <c:formatCode>0.000</c:formatCode>
                <c:ptCount val="6"/>
                <c:pt idx="0">
                  <c:v>2.6309999999999998</c:v>
                </c:pt>
                <c:pt idx="1">
                  <c:v>2.851</c:v>
                </c:pt>
                <c:pt idx="2">
                  <c:v>3.0619999999999998</c:v>
                </c:pt>
                <c:pt idx="3">
                  <c:v>3.1440000000000001</c:v>
                </c:pt>
                <c:pt idx="4">
                  <c:v>2.9359999999999999</c:v>
                </c:pt>
                <c:pt idx="5">
                  <c:v>3.0960000000000001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8-43A5-BC66-5192264000DA}"/>
            </c:ext>
          </c:extLst>
        </c:ser>
        <c:ser>
          <c:idx val="1"/>
          <c:order val="1"/>
          <c:tx>
            <c:strRef>
              <c:f>tests!$D$241</c:f>
              <c:strCache>
                <c:ptCount val="1"/>
                <c:pt idx="0">
                  <c:v>Bending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tests!$B$242:$B$247</c:f>
              <c:strCache>
                <c:ptCount val="6"/>
                <c:pt idx="0">
                  <c:v>ABS-3DP</c:v>
                </c:pt>
                <c:pt idx="1">
                  <c:v>ABS-CNC</c:v>
                </c:pt>
                <c:pt idx="2">
                  <c:v>PC-3DP</c:v>
                </c:pt>
                <c:pt idx="3">
                  <c:v>PC-CNC</c:v>
                </c:pt>
                <c:pt idx="4">
                  <c:v>Nylon-3DP</c:v>
                </c:pt>
                <c:pt idx="5">
                  <c:v>Nylon-CNC</c:v>
                </c:pt>
              </c:strCache>
            </c:strRef>
          </c:cat>
          <c:val>
            <c:numRef>
              <c:f>tests!$D$242:$D$247</c:f>
              <c:numCache>
                <c:formatCode>0.000</c:formatCode>
                <c:ptCount val="6"/>
                <c:pt idx="0">
                  <c:v>3.1280000000000001</c:v>
                </c:pt>
                <c:pt idx="1">
                  <c:v>3.4529999999999998</c:v>
                </c:pt>
                <c:pt idx="2">
                  <c:v>3.641</c:v>
                </c:pt>
                <c:pt idx="3">
                  <c:v>3.9260000000000002</c:v>
                </c:pt>
                <c:pt idx="4">
                  <c:v>3.355</c:v>
                </c:pt>
                <c:pt idx="5">
                  <c:v>3.7970000000000002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A8-43A5-BC66-519226400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37300192"/>
        <c:axId val="1733072559"/>
      </c:barChart>
      <c:catAx>
        <c:axId val="73730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33072559"/>
        <c:crosses val="autoZero"/>
        <c:auto val="1"/>
        <c:lblAlgn val="ctr"/>
        <c:lblOffset val="100"/>
        <c:noMultiLvlLbl val="0"/>
      </c:catAx>
      <c:valAx>
        <c:axId val="1733072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4.png"/><Relationship Id="rId2" Type="http://schemas.openxmlformats.org/officeDocument/2006/relationships/chart" Target="../charts/chart2.xml"/><Relationship Id="rId16" Type="http://schemas.openxmlformats.org/officeDocument/2006/relationships/chart" Target="../charts/chart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5" Type="http://schemas.openxmlformats.org/officeDocument/2006/relationships/image" Target="../media/image7.png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365125</xdr:colOff>
      <xdr:row>6</xdr:row>
      <xdr:rowOff>46278</xdr:rowOff>
    </xdr:from>
    <xdr:to>
      <xdr:col>18</xdr:col>
      <xdr:colOff>476249</xdr:colOff>
      <xdr:row>38</xdr:row>
      <xdr:rowOff>64535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399C22-7365-4824-BD2F-2F7C041C8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650009</xdr:colOff>
      <xdr:row>41</xdr:row>
      <xdr:rowOff>172098</xdr:rowOff>
    </xdr:from>
    <xdr:to>
      <xdr:col>13</xdr:col>
      <xdr:colOff>660833</xdr:colOff>
      <xdr:row>67</xdr:row>
      <xdr:rowOff>165820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EDBA79-A09A-42AB-BCEC-06DD27131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150234</xdr:colOff>
      <xdr:row>41</xdr:row>
      <xdr:rowOff>166688</xdr:rowOff>
    </xdr:from>
    <xdr:to>
      <xdr:col>20</xdr:col>
      <xdr:colOff>105353</xdr:colOff>
      <xdr:row>67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A27500-BF69-46F5-8E78-793972F0C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11673</xdr:colOff>
      <xdr:row>70</xdr:row>
      <xdr:rowOff>119063</xdr:rowOff>
    </xdr:from>
    <xdr:to>
      <xdr:col>14</xdr:col>
      <xdr:colOff>2053</xdr:colOff>
      <xdr:row>98</xdr:row>
      <xdr:rowOff>50425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0B9473E-33F5-4C42-82C4-F2FEE9764C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638735</xdr:colOff>
      <xdr:row>104</xdr:row>
      <xdr:rowOff>84742</xdr:rowOff>
    </xdr:from>
    <xdr:to>
      <xdr:col>14</xdr:col>
      <xdr:colOff>90581</xdr:colOff>
      <xdr:row>135</xdr:row>
      <xdr:rowOff>86844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0D63295-A395-48E9-8282-8FC3BC517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640669</xdr:colOff>
      <xdr:row>187</xdr:row>
      <xdr:rowOff>171110</xdr:rowOff>
    </xdr:from>
    <xdr:to>
      <xdr:col>13</xdr:col>
      <xdr:colOff>165780</xdr:colOff>
      <xdr:row>212</xdr:row>
      <xdr:rowOff>40823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D0BBAF6-6A14-4036-A02A-FE3343403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3401</xdr:colOff>
      <xdr:row>214</xdr:row>
      <xdr:rowOff>170388</xdr:rowOff>
    </xdr:from>
    <xdr:to>
      <xdr:col>14</xdr:col>
      <xdr:colOff>150709</xdr:colOff>
      <xdr:row>234</xdr:row>
      <xdr:rowOff>19051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F504173-B19C-4645-8578-65F0D7D44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107154</xdr:colOff>
      <xdr:row>148</xdr:row>
      <xdr:rowOff>0</xdr:rowOff>
    </xdr:from>
    <xdr:to>
      <xdr:col>14</xdr:col>
      <xdr:colOff>571499</xdr:colOff>
      <xdr:row>177</xdr:row>
      <xdr:rowOff>174626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5ED330C-FCAB-466A-BC88-4F8A2790E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405090</xdr:colOff>
      <xdr:row>9</xdr:row>
      <xdr:rowOff>3313</xdr:rowOff>
    </xdr:from>
    <xdr:to>
      <xdr:col>18</xdr:col>
      <xdr:colOff>68479</xdr:colOff>
      <xdr:row>19</xdr:row>
      <xdr:rowOff>107743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6A83A9B-FE77-4D47-BA76-088D5AAEC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7965" y="1733688"/>
          <a:ext cx="1449327" cy="2033243"/>
        </a:xfrm>
        <a:prstGeom prst="rect">
          <a:avLst/>
        </a:prstGeom>
      </xdr:spPr>
    </xdr:pic>
    <xdr:clientData/>
  </xdr:twoCellAnchor>
  <xdr:twoCellAnchor editAs="oneCell">
    <xdr:from>
      <xdr:col>7</xdr:col>
      <xdr:colOff>562046</xdr:colOff>
      <xdr:row>44</xdr:row>
      <xdr:rowOff>50733</xdr:rowOff>
    </xdr:from>
    <xdr:to>
      <xdr:col>9</xdr:col>
      <xdr:colOff>354636</xdr:colOff>
      <xdr:row>47</xdr:row>
      <xdr:rowOff>167863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4E904BC-8E32-451A-B561-D10EF885C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621" y="8508933"/>
          <a:ext cx="1526140" cy="6886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5</xdr:col>
      <xdr:colOff>160337</xdr:colOff>
      <xdr:row>127</xdr:row>
      <xdr:rowOff>176587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41EBEA4-07F5-41A7-B50A-869A68CA0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1717000"/>
          <a:ext cx="3332162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311149</xdr:colOff>
      <xdr:row>196</xdr:row>
      <xdr:rowOff>82548</xdr:rowOff>
    </xdr:from>
    <xdr:to>
      <xdr:col>3</xdr:col>
      <xdr:colOff>709612</xdr:colOff>
      <xdr:row>209</xdr:row>
      <xdr:rowOff>72165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3C2C9BF-3097-465E-A2D9-473A82E95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4" y="37677723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206375</xdr:colOff>
      <xdr:row>228</xdr:row>
      <xdr:rowOff>98425</xdr:rowOff>
    </xdr:from>
    <xdr:to>
      <xdr:col>4</xdr:col>
      <xdr:colOff>176213</xdr:colOff>
      <xdr:row>234</xdr:row>
      <xdr:rowOff>145971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B7E6F42-B1DE-4135-AA3A-48778946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" y="4381817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158</xdr:row>
      <xdr:rowOff>110094</xdr:rowOff>
    </xdr:from>
    <xdr:ext cx="8809143" cy="781111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B34F2C15-273B-4C33-BF86-7AC3D43BBB25}"/>
            </a:ext>
          </a:extLst>
        </xdr:cNvPr>
        <xdr:cNvSpPr/>
      </xdr:nvSpPr>
      <xdr:spPr>
        <a:xfrm>
          <a:off x="984467" y="30399594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 editAs="oneCell">
    <xdr:from>
      <xdr:col>15</xdr:col>
      <xdr:colOff>114369</xdr:colOff>
      <xdr:row>45</xdr:row>
      <xdr:rowOff>57149</xdr:rowOff>
    </xdr:from>
    <xdr:to>
      <xdr:col>16</xdr:col>
      <xdr:colOff>190499</xdr:colOff>
      <xdr:row>52</xdr:row>
      <xdr:rowOff>102743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6DA6B36-AF3F-2BBE-B423-61E222EDA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7144" y="8743949"/>
          <a:ext cx="885755" cy="1388619"/>
        </a:xfrm>
        <a:prstGeom prst="rect">
          <a:avLst/>
        </a:prstGeom>
      </xdr:spPr>
    </xdr:pic>
    <xdr:clientData/>
  </xdr:twoCellAnchor>
  <xdr:twoCellAnchor editAs="oneCell">
    <xdr:from>
      <xdr:col>13</xdr:col>
      <xdr:colOff>647171</xdr:colOff>
      <xdr:row>71</xdr:row>
      <xdr:rowOff>60325</xdr:rowOff>
    </xdr:from>
    <xdr:to>
      <xdr:col>16</xdr:col>
      <xdr:colOff>184150</xdr:colOff>
      <xdr:row>81</xdr:row>
      <xdr:rowOff>117475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1B2E84DE-91F8-1D9C-388D-14F16B8D2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8484" y="13673138"/>
          <a:ext cx="1878541" cy="1985962"/>
        </a:xfrm>
        <a:prstGeom prst="rect">
          <a:avLst/>
        </a:prstGeom>
      </xdr:spPr>
    </xdr:pic>
    <xdr:clientData/>
  </xdr:twoCellAnchor>
  <xdr:twoCellAnchor>
    <xdr:from>
      <xdr:col>6</xdr:col>
      <xdr:colOff>365125</xdr:colOff>
      <xdr:row>238</xdr:row>
      <xdr:rowOff>29368</xdr:rowOff>
    </xdr:from>
    <xdr:to>
      <xdr:col>12</xdr:col>
      <xdr:colOff>309562</xdr:colOff>
      <xdr:row>252</xdr:row>
      <xdr:rowOff>81755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1B5F37A-D67B-D5C1-BE70-D444D6623D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3</xdr:row>
      <xdr:rowOff>42862</xdr:rowOff>
    </xdr:from>
    <xdr:to>
      <xdr:col>15</xdr:col>
      <xdr:colOff>514350</xdr:colOff>
      <xdr:row>17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09E975-AF22-5BEA-7AA7-92823EF1C5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87313</xdr:colOff>
      <xdr:row>15</xdr:row>
      <xdr:rowOff>87313</xdr:rowOff>
    </xdr:from>
    <xdr:to>
      <xdr:col>8</xdr:col>
      <xdr:colOff>134937</xdr:colOff>
      <xdr:row>16</xdr:row>
      <xdr:rowOff>174625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FF69E3B8-260F-5AE3-8A7A-2E7CF5A3D9AE}"/>
            </a:ext>
          </a:extLst>
        </xdr:cNvPr>
        <xdr:cNvCxnSpPr/>
      </xdr:nvCxnSpPr>
      <xdr:spPr>
        <a:xfrm flipV="1">
          <a:off x="2881313" y="2960688"/>
          <a:ext cx="3294062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158750</xdr:colOff>
      <xdr:row>17</xdr:row>
      <xdr:rowOff>146050</xdr:rowOff>
    </xdr:from>
    <xdr:to>
      <xdr:col>15</xdr:col>
      <xdr:colOff>463550</xdr:colOff>
      <xdr:row>32</xdr:row>
      <xdr:rowOff>6350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D3B3A15-8F42-C75B-232D-93A185E73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136525</xdr:colOff>
      <xdr:row>32</xdr:row>
      <xdr:rowOff>88900</xdr:rowOff>
    </xdr:from>
    <xdr:to>
      <xdr:col>15</xdr:col>
      <xdr:colOff>441325</xdr:colOff>
      <xdr:row>46</xdr:row>
      <xdr:rowOff>139700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CCF1A1E-4338-7AC2-2910-3B4AFE97AF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97469</xdr:colOff>
      <xdr:row>12</xdr:row>
      <xdr:rowOff>1085</xdr:rowOff>
    </xdr:from>
    <xdr:ext cx="998863" cy="468013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2E054E88-154E-B362-F936-1D04288FCD77}"/>
            </a:ext>
          </a:extLst>
        </xdr:cNvPr>
        <xdr:cNvSpPr/>
      </xdr:nvSpPr>
      <xdr:spPr>
        <a:xfrm>
          <a:off x="7552369" y="2312485"/>
          <a:ext cx="998863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←2.3x</a:t>
          </a:r>
          <a:endParaRPr lang="en-US" sz="2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12</xdr:col>
      <xdr:colOff>146050</xdr:colOff>
      <xdr:row>40</xdr:row>
      <xdr:rowOff>127000</xdr:rowOff>
    </xdr:from>
    <xdr:ext cx="998863" cy="468013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8F869A9-913B-44D9-8900-39E461373EE5}"/>
            </a:ext>
          </a:extLst>
        </xdr:cNvPr>
        <xdr:cNvSpPr/>
      </xdr:nvSpPr>
      <xdr:spPr>
        <a:xfrm>
          <a:off x="8210550" y="7848600"/>
          <a:ext cx="998863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←1.6x</a:t>
          </a:r>
          <a:endParaRPr lang="en-US" sz="2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78828</xdr:colOff>
      <xdr:row>9</xdr:row>
      <xdr:rowOff>65690</xdr:rowOff>
    </xdr:from>
    <xdr:to>
      <xdr:col>8</xdr:col>
      <xdr:colOff>558362</xdr:colOff>
      <xdr:row>12</xdr:row>
      <xdr:rowOff>91965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B3844A2F-65E4-C659-FCD2-5ADF4B172F6C}"/>
            </a:ext>
          </a:extLst>
        </xdr:cNvPr>
        <xdr:cNvCxnSpPr/>
      </xdr:nvCxnSpPr>
      <xdr:spPr>
        <a:xfrm flipH="1">
          <a:off x="3415862" y="1799897"/>
          <a:ext cx="3192517" cy="604344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357049</xdr:colOff>
      <xdr:row>10</xdr:row>
      <xdr:rowOff>82302</xdr:rowOff>
    </xdr:from>
    <xdr:to>
      <xdr:col>15</xdr:col>
      <xdr:colOff>505052</xdr:colOff>
      <xdr:row>35</xdr:row>
      <xdr:rowOff>10866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4367F7-04E4-363F-F5C0-A14532144E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420096</xdr:colOff>
      <xdr:row>27</xdr:row>
      <xdr:rowOff>73631</xdr:rowOff>
    </xdr:from>
    <xdr:ext cx="4580485" cy="46801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96CD54F-5752-6CEA-9A47-0FF1F73E9954}"/>
            </a:ext>
          </a:extLst>
        </xdr:cNvPr>
        <xdr:cNvSpPr/>
      </xdr:nvSpPr>
      <xdr:spPr>
        <a:xfrm>
          <a:off x="3757130" y="5263114"/>
          <a:ext cx="4580485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2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CNC very accurate in X, Y</a:t>
          </a:r>
          <a:r>
            <a:rPr lang="hu-HU" sz="2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 direction</a:t>
          </a:r>
          <a:endParaRPr lang="en-US" sz="2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twoCellAnchor>
    <xdr:from>
      <xdr:col>8</xdr:col>
      <xdr:colOff>78828</xdr:colOff>
      <xdr:row>6</xdr:row>
      <xdr:rowOff>105103</xdr:rowOff>
    </xdr:from>
    <xdr:to>
      <xdr:col>8</xdr:col>
      <xdr:colOff>558362</xdr:colOff>
      <xdr:row>6</xdr:row>
      <xdr:rowOff>111672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4C2B3759-E954-FF4F-A44E-CC9A65B96A71}"/>
            </a:ext>
          </a:extLst>
        </xdr:cNvPr>
        <xdr:cNvCxnSpPr/>
      </xdr:nvCxnSpPr>
      <xdr:spPr>
        <a:xfrm flipV="1">
          <a:off x="6128845" y="1261241"/>
          <a:ext cx="479534" cy="6569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597776</xdr:colOff>
      <xdr:row>17</xdr:row>
      <xdr:rowOff>52551</xdr:rowOff>
    </xdr:from>
    <xdr:to>
      <xdr:col>4</xdr:col>
      <xdr:colOff>229914</xdr:colOff>
      <xdr:row>19</xdr:row>
      <xdr:rowOff>124810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3CF12444-243E-8DB8-27A0-115F2E7ABF0A}"/>
            </a:ext>
          </a:extLst>
        </xdr:cNvPr>
        <xdr:cNvCxnSpPr/>
      </xdr:nvCxnSpPr>
      <xdr:spPr>
        <a:xfrm>
          <a:off x="3061138" y="3337034"/>
          <a:ext cx="505810" cy="453259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269010</xdr:colOff>
      <xdr:row>18</xdr:row>
      <xdr:rowOff>40787</xdr:rowOff>
    </xdr:from>
    <xdr:ext cx="3127146" cy="3097771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69E6E6B-99C0-DD03-B1B0-7755987E4AED}"/>
            </a:ext>
          </a:extLst>
        </xdr:cNvPr>
        <xdr:cNvSpPr/>
      </xdr:nvSpPr>
      <xdr:spPr>
        <a:xfrm>
          <a:off x="269010" y="3515770"/>
          <a:ext cx="3127146" cy="309777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hu-HU" sz="2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CNC would be accurate along Z too if</a:t>
          </a:r>
          <a:r>
            <a:rPr lang="hu-HU" sz="2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 not measured from the base, for example step on higher coordinates.</a:t>
          </a:r>
        </a:p>
        <a:p>
          <a:pPr algn="ctr"/>
          <a:r>
            <a:rPr lang="hu-HU" sz="2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Z homing may be inaccurate if set by humans.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F0BD-950B-4E15-B38D-3F5C997C0815}">
  <dimension ref="A2:S247"/>
  <sheetViews>
    <sheetView tabSelected="1" topLeftCell="A230" zoomScale="120" zoomScaleNormal="120" workbookViewId="0">
      <selection activeCell="E241" sqref="E241"/>
    </sheetView>
  </sheetViews>
  <sheetFormatPr defaultRowHeight="15" x14ac:dyDescent="0.25"/>
  <cols>
    <col min="1" max="1" width="3.28515625" customWidth="1"/>
    <col min="2" max="2" width="11.42578125" customWidth="1"/>
    <col min="3" max="3" width="12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9.5703125" bestFit="1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8" x14ac:dyDescent="0.25">
      <c r="A2" s="6"/>
      <c r="B2" s="6" t="s">
        <v>88</v>
      </c>
    </row>
    <row r="3" spans="1:18" x14ac:dyDescent="0.25">
      <c r="A3" s="6"/>
      <c r="B3" t="s">
        <v>104</v>
      </c>
      <c r="M3" s="73" t="s">
        <v>97</v>
      </c>
      <c r="R3" s="153"/>
    </row>
    <row r="4" spans="1:18" x14ac:dyDescent="0.25">
      <c r="A4" s="6"/>
      <c r="B4" s="94" t="s">
        <v>71</v>
      </c>
      <c r="D4" s="95" t="s">
        <v>72</v>
      </c>
      <c r="M4" s="148" t="s">
        <v>98</v>
      </c>
      <c r="N4" t="s">
        <v>99</v>
      </c>
      <c r="R4" s="153"/>
    </row>
    <row r="5" spans="1:18" x14ac:dyDescent="0.25">
      <c r="A5" s="6"/>
      <c r="B5" s="6"/>
      <c r="M5" s="76" t="s">
        <v>100</v>
      </c>
      <c r="N5" t="s">
        <v>101</v>
      </c>
      <c r="R5" s="153"/>
    </row>
    <row r="6" spans="1:18" x14ac:dyDescent="0.25">
      <c r="A6" s="6"/>
      <c r="B6" s="97" t="s">
        <v>73</v>
      </c>
      <c r="K6" s="98"/>
      <c r="L6" s="98"/>
      <c r="M6" s="99"/>
    </row>
    <row r="7" spans="1:18" ht="15.75" thickBot="1" x14ac:dyDescent="0.3">
      <c r="A7" s="6"/>
      <c r="B7" t="s">
        <v>74</v>
      </c>
    </row>
    <row r="8" spans="1:18" ht="15.75" thickBot="1" x14ac:dyDescent="0.3">
      <c r="A8" s="6"/>
      <c r="B8" s="1"/>
      <c r="C8" s="100" t="s">
        <v>75</v>
      </c>
      <c r="D8" s="101" t="s">
        <v>76</v>
      </c>
      <c r="E8" s="101" t="s">
        <v>77</v>
      </c>
      <c r="F8" s="101" t="s">
        <v>78</v>
      </c>
      <c r="G8" s="101" t="s">
        <v>79</v>
      </c>
      <c r="H8" s="101" t="s">
        <v>80</v>
      </c>
      <c r="I8" s="102" t="s">
        <v>81</v>
      </c>
      <c r="J8" s="79"/>
    </row>
    <row r="9" spans="1:18" x14ac:dyDescent="0.25">
      <c r="A9" s="6"/>
      <c r="B9" s="146" t="s">
        <v>89</v>
      </c>
      <c r="C9" s="103">
        <v>12</v>
      </c>
      <c r="D9" s="104">
        <v>16.14</v>
      </c>
      <c r="E9" s="104">
        <v>16.579999999999998</v>
      </c>
      <c r="F9" s="104">
        <v>16.79</v>
      </c>
      <c r="G9" s="104">
        <v>16.940000000000001</v>
      </c>
      <c r="H9" s="104">
        <v>17.05</v>
      </c>
      <c r="I9" s="105">
        <v>17.05</v>
      </c>
      <c r="J9" s="79"/>
    </row>
    <row r="10" spans="1:18" x14ac:dyDescent="0.25">
      <c r="A10" s="6"/>
      <c r="B10" s="96" t="s">
        <v>90</v>
      </c>
      <c r="C10" s="106">
        <v>12</v>
      </c>
      <c r="D10" s="107">
        <v>16.27</v>
      </c>
      <c r="E10" s="107">
        <v>16.72</v>
      </c>
      <c r="F10" s="107">
        <v>16.77</v>
      </c>
      <c r="G10" s="107">
        <v>16.850000000000001</v>
      </c>
      <c r="H10" s="107">
        <v>16.97</v>
      </c>
      <c r="I10" s="108">
        <v>16.95</v>
      </c>
      <c r="J10" s="79"/>
    </row>
    <row r="11" spans="1:18" x14ac:dyDescent="0.25">
      <c r="B11" s="96" t="s">
        <v>91</v>
      </c>
      <c r="C11" s="106">
        <v>12</v>
      </c>
      <c r="D11" s="107">
        <v>15.58</v>
      </c>
      <c r="E11" s="107">
        <v>16.13</v>
      </c>
      <c r="F11" s="107">
        <v>16.100000000000001</v>
      </c>
      <c r="G11" s="107">
        <v>16.059999999999999</v>
      </c>
      <c r="H11" s="107">
        <v>16.07</v>
      </c>
      <c r="I11" s="108">
        <v>16.100000000000001</v>
      </c>
      <c r="J11" s="79"/>
    </row>
    <row r="12" spans="1:18" x14ac:dyDescent="0.25">
      <c r="B12" s="96" t="s">
        <v>92</v>
      </c>
      <c r="C12" s="106">
        <v>12</v>
      </c>
      <c r="D12" s="107">
        <v>16.010000000000002</v>
      </c>
      <c r="E12" s="107">
        <v>16.05</v>
      </c>
      <c r="F12" s="107">
        <v>16.149999999999999</v>
      </c>
      <c r="G12" s="107">
        <v>16.12</v>
      </c>
      <c r="H12" s="107">
        <v>16.149999999999999</v>
      </c>
      <c r="I12" s="108">
        <v>16.18</v>
      </c>
      <c r="J12" s="79"/>
    </row>
    <row r="13" spans="1:18" x14ac:dyDescent="0.25">
      <c r="B13" s="96" t="s">
        <v>93</v>
      </c>
      <c r="C13" s="106">
        <v>12</v>
      </c>
      <c r="D13" s="107">
        <v>18.149999999999999</v>
      </c>
      <c r="E13" s="107">
        <v>25.75</v>
      </c>
      <c r="F13" s="107">
        <v>28.53</v>
      </c>
      <c r="G13" s="107">
        <v>31.11</v>
      </c>
      <c r="H13" s="107">
        <v>33.479999999999997</v>
      </c>
      <c r="I13" s="108">
        <v>35.67</v>
      </c>
      <c r="J13" s="79"/>
    </row>
    <row r="14" spans="1:18" ht="15.75" thickBot="1" x14ac:dyDescent="0.3">
      <c r="B14" s="147" t="s">
        <v>94</v>
      </c>
      <c r="C14" s="109">
        <v>12</v>
      </c>
      <c r="D14" s="110">
        <v>19.34</v>
      </c>
      <c r="E14" s="110">
        <v>25.06</v>
      </c>
      <c r="F14" s="110">
        <v>26.04</v>
      </c>
      <c r="G14" s="110">
        <v>26.65</v>
      </c>
      <c r="H14" s="110">
        <v>27.2</v>
      </c>
      <c r="I14" s="111">
        <v>27.44</v>
      </c>
      <c r="J14" s="79"/>
    </row>
    <row r="15" spans="1:18" x14ac:dyDescent="0.25">
      <c r="B15" s="112"/>
      <c r="C15" s="12"/>
      <c r="D15" s="12"/>
      <c r="E15" s="12"/>
      <c r="F15" s="12"/>
      <c r="G15" s="12"/>
      <c r="H15" s="12"/>
      <c r="I15" s="12"/>
      <c r="J15" s="113"/>
    </row>
    <row r="16" spans="1:18" ht="15.75" thickBot="1" x14ac:dyDescent="0.3">
      <c r="B16" s="6" t="s">
        <v>82</v>
      </c>
    </row>
    <row r="17" spans="2:12" ht="15.75" thickBot="1" x14ac:dyDescent="0.3">
      <c r="B17" s="1"/>
      <c r="C17" s="65" t="s">
        <v>77</v>
      </c>
      <c r="D17" s="66" t="s">
        <v>78</v>
      </c>
      <c r="E17" s="66" t="s">
        <v>79</v>
      </c>
      <c r="F17" s="66" t="s">
        <v>80</v>
      </c>
      <c r="G17" s="67" t="s">
        <v>81</v>
      </c>
      <c r="H17" s="12"/>
      <c r="K17" s="12"/>
      <c r="L17" s="12"/>
    </row>
    <row r="18" spans="2:12" x14ac:dyDescent="0.25">
      <c r="B18" s="146" t="s">
        <v>89</v>
      </c>
      <c r="C18" s="69">
        <f t="shared" ref="C18:G20" si="0">+E9-D9</f>
        <v>0.43999999999999773</v>
      </c>
      <c r="D18" s="70">
        <f t="shared" si="0"/>
        <v>0.21000000000000085</v>
      </c>
      <c r="E18" s="70">
        <f t="shared" si="0"/>
        <v>0.15000000000000213</v>
      </c>
      <c r="F18" s="70">
        <f t="shared" si="0"/>
        <v>0.10999999999999943</v>
      </c>
      <c r="G18" s="71">
        <f t="shared" si="0"/>
        <v>0</v>
      </c>
      <c r="H18" s="12"/>
    </row>
    <row r="19" spans="2:12" x14ac:dyDescent="0.25">
      <c r="B19" s="96" t="s">
        <v>90</v>
      </c>
      <c r="C19" s="115">
        <f t="shared" si="0"/>
        <v>0.44999999999999929</v>
      </c>
      <c r="D19" s="116">
        <f t="shared" si="0"/>
        <v>5.0000000000000711E-2</v>
      </c>
      <c r="E19" s="116">
        <f t="shared" si="0"/>
        <v>8.0000000000001847E-2</v>
      </c>
      <c r="F19" s="116">
        <f t="shared" si="0"/>
        <v>0.11999999999999744</v>
      </c>
      <c r="G19" s="117">
        <f t="shared" si="0"/>
        <v>-1.9999999999999574E-2</v>
      </c>
      <c r="H19" s="12"/>
    </row>
    <row r="20" spans="2:12" x14ac:dyDescent="0.25">
      <c r="B20" s="96" t="s">
        <v>91</v>
      </c>
      <c r="C20" s="115">
        <f t="shared" si="0"/>
        <v>0.54999999999999893</v>
      </c>
      <c r="D20" s="116">
        <f t="shared" si="0"/>
        <v>-2.9999999999997584E-2</v>
      </c>
      <c r="E20" s="116">
        <f t="shared" si="0"/>
        <v>-4.00000000000027E-2</v>
      </c>
      <c r="F20" s="116">
        <f t="shared" si="0"/>
        <v>1.0000000000001563E-2</v>
      </c>
      <c r="G20" s="117">
        <f t="shared" si="0"/>
        <v>3.0000000000001137E-2</v>
      </c>
      <c r="H20" s="12"/>
    </row>
    <row r="21" spans="2:12" x14ac:dyDescent="0.25">
      <c r="B21" s="96" t="s">
        <v>92</v>
      </c>
      <c r="C21" s="115">
        <f t="shared" ref="C21:G21" si="1">+E12-D12</f>
        <v>3.9999999999999147E-2</v>
      </c>
      <c r="D21" s="116">
        <f t="shared" si="1"/>
        <v>9.9999999999997868E-2</v>
      </c>
      <c r="E21" s="116">
        <f t="shared" si="1"/>
        <v>-2.9999999999997584E-2</v>
      </c>
      <c r="F21" s="116">
        <f t="shared" si="1"/>
        <v>2.9999999999997584E-2</v>
      </c>
      <c r="G21" s="117">
        <f t="shared" si="1"/>
        <v>3.0000000000001137E-2</v>
      </c>
      <c r="H21" s="12"/>
    </row>
    <row r="22" spans="2:12" x14ac:dyDescent="0.25">
      <c r="B22" s="96" t="s">
        <v>93</v>
      </c>
      <c r="C22" s="115">
        <f t="shared" ref="C22:G22" si="2">+E13-D13</f>
        <v>7.6000000000000014</v>
      </c>
      <c r="D22" s="116">
        <f t="shared" si="2"/>
        <v>2.7800000000000011</v>
      </c>
      <c r="E22" s="116">
        <f t="shared" si="2"/>
        <v>2.5799999999999983</v>
      </c>
      <c r="F22" s="116">
        <f t="shared" si="2"/>
        <v>2.3699999999999974</v>
      </c>
      <c r="G22" s="117">
        <f t="shared" si="2"/>
        <v>2.1900000000000048</v>
      </c>
      <c r="H22" s="12"/>
    </row>
    <row r="23" spans="2:12" ht="15.75" thickBot="1" x14ac:dyDescent="0.3">
      <c r="B23" s="147" t="s">
        <v>94</v>
      </c>
      <c r="C23" s="75">
        <f t="shared" ref="C23:G23" si="3">+E14-D14</f>
        <v>5.7199999999999989</v>
      </c>
      <c r="D23" s="176">
        <f t="shared" si="3"/>
        <v>0.98000000000000043</v>
      </c>
      <c r="E23" s="176">
        <f t="shared" si="3"/>
        <v>0.60999999999999943</v>
      </c>
      <c r="F23" s="176">
        <f t="shared" si="3"/>
        <v>0.55000000000000071</v>
      </c>
      <c r="G23" s="177">
        <f t="shared" si="3"/>
        <v>0.24000000000000199</v>
      </c>
      <c r="H23" s="12"/>
    </row>
    <row r="38" spans="1:19" x14ac:dyDescent="0.25">
      <c r="B38" s="6"/>
    </row>
    <row r="39" spans="1:19" x14ac:dyDescent="0.25">
      <c r="B39" s="6"/>
    </row>
    <row r="43" spans="1:19" ht="15.75" thickBot="1" x14ac:dyDescent="0.3">
      <c r="B43" t="s">
        <v>42</v>
      </c>
      <c r="S43" s="63"/>
    </row>
    <row r="44" spans="1:19" ht="15.75" thickBot="1" x14ac:dyDescent="0.3">
      <c r="B44" s="61"/>
      <c r="C44" s="65" t="s">
        <v>37</v>
      </c>
      <c r="D44" s="67" t="s">
        <v>38</v>
      </c>
      <c r="E44" s="11" t="s">
        <v>39</v>
      </c>
      <c r="F44" s="68" t="s">
        <v>40</v>
      </c>
      <c r="R44" s="6"/>
      <c r="S44" s="63"/>
    </row>
    <row r="45" spans="1:19" x14ac:dyDescent="0.25">
      <c r="B45" s="146" t="s">
        <v>89</v>
      </c>
      <c r="C45" s="69">
        <v>69.400000000000006</v>
      </c>
      <c r="D45" s="140">
        <v>68.3</v>
      </c>
      <c r="E45" s="78">
        <f>AVERAGE(C45:D45)</f>
        <v>68.849999999999994</v>
      </c>
      <c r="F45" s="72">
        <f>+E45*9.81/(1000000*0.004*0.004)</f>
        <v>42.21365625</v>
      </c>
      <c r="R45" s="73"/>
      <c r="S45" s="74"/>
    </row>
    <row r="46" spans="1:19" x14ac:dyDescent="0.25">
      <c r="B46" s="96" t="s">
        <v>90</v>
      </c>
      <c r="C46" s="115">
        <v>79.3</v>
      </c>
      <c r="D46" s="141">
        <v>78.5</v>
      </c>
      <c r="E46" s="119">
        <f t="shared" ref="E46:E50" si="4">AVERAGE(C46:D46)</f>
        <v>78.900000000000006</v>
      </c>
      <c r="F46" s="72">
        <f t="shared" ref="F46:F47" si="5">+E46*9.81/(1000000*0.004*0.004)</f>
        <v>48.375562500000008</v>
      </c>
      <c r="G46" s="77"/>
      <c r="R46" s="6"/>
      <c r="S46" s="74"/>
    </row>
    <row r="47" spans="1:19" x14ac:dyDescent="0.25">
      <c r="A47" s="118"/>
      <c r="B47" s="96" t="s">
        <v>91</v>
      </c>
      <c r="C47" s="115">
        <v>129</v>
      </c>
      <c r="D47" s="141">
        <v>129.6</v>
      </c>
      <c r="E47" s="119">
        <f t="shared" si="4"/>
        <v>129.30000000000001</v>
      </c>
      <c r="F47" s="72">
        <f t="shared" si="5"/>
        <v>79.277062500000014</v>
      </c>
      <c r="R47" s="6"/>
      <c r="S47" s="74"/>
    </row>
    <row r="48" spans="1:19" x14ac:dyDescent="0.25">
      <c r="B48" s="96" t="s">
        <v>92</v>
      </c>
      <c r="C48" s="115">
        <v>127.9</v>
      </c>
      <c r="D48" s="141">
        <v>127</v>
      </c>
      <c r="E48" s="119">
        <f t="shared" si="4"/>
        <v>127.45</v>
      </c>
      <c r="F48" s="72">
        <f t="shared" ref="F48:F50" si="6">+E48*9.81/(1000000*0.004*0.004)</f>
        <v>78.142781249999999</v>
      </c>
    </row>
    <row r="49" spans="1:13" x14ac:dyDescent="0.25">
      <c r="B49" s="96" t="s">
        <v>93</v>
      </c>
      <c r="C49" s="115">
        <v>75.099999999999994</v>
      </c>
      <c r="D49" s="141">
        <v>79</v>
      </c>
      <c r="E49" s="119">
        <f t="shared" si="4"/>
        <v>77.05</v>
      </c>
      <c r="F49" s="72">
        <f t="shared" si="6"/>
        <v>47.24128125</v>
      </c>
    </row>
    <row r="50" spans="1:13" ht="15.75" thickBot="1" x14ac:dyDescent="0.3">
      <c r="B50" s="147" t="s">
        <v>94</v>
      </c>
      <c r="C50" s="75">
        <v>145.1</v>
      </c>
      <c r="D50" s="142">
        <v>141.5</v>
      </c>
      <c r="E50" s="120">
        <f t="shared" si="4"/>
        <v>143.30000000000001</v>
      </c>
      <c r="F50" s="72">
        <f t="shared" si="6"/>
        <v>87.860812500000009</v>
      </c>
    </row>
    <row r="51" spans="1:13" x14ac:dyDescent="0.25">
      <c r="B51" t="s">
        <v>41</v>
      </c>
    </row>
    <row r="53" spans="1:13" x14ac:dyDescent="0.25">
      <c r="B53" s="76"/>
      <c r="M53" s="62"/>
    </row>
    <row r="54" spans="1:13" x14ac:dyDescent="0.25">
      <c r="B54" s="76"/>
      <c r="M54" s="62"/>
    </row>
    <row r="55" spans="1:13" x14ac:dyDescent="0.25">
      <c r="B55" s="76"/>
      <c r="M55" s="62"/>
    </row>
    <row r="56" spans="1:13" ht="15.75" thickBot="1" x14ac:dyDescent="0.3">
      <c r="B56" t="s">
        <v>83</v>
      </c>
      <c r="M56" s="62"/>
    </row>
    <row r="57" spans="1:13" ht="15.75" thickBot="1" x14ac:dyDescent="0.3">
      <c r="B57" s="61"/>
      <c r="C57" s="114" t="s">
        <v>37</v>
      </c>
      <c r="D57" s="90" t="s">
        <v>38</v>
      </c>
      <c r="E57" s="11" t="s">
        <v>43</v>
      </c>
      <c r="F57" s="68" t="s">
        <v>40</v>
      </c>
      <c r="M57" s="62"/>
    </row>
    <row r="58" spans="1:13" x14ac:dyDescent="0.25">
      <c r="B58" s="149" t="s">
        <v>89</v>
      </c>
      <c r="C58" s="69">
        <v>32.6</v>
      </c>
      <c r="D58" s="70">
        <v>37.6</v>
      </c>
      <c r="E58" s="78">
        <f>AVERAGE(C58:D58)</f>
        <v>35.1</v>
      </c>
      <c r="F58" s="72">
        <f>+E58*9.81/(1000000*0.004*0.004)</f>
        <v>21.520687500000001</v>
      </c>
      <c r="G58" s="77"/>
      <c r="M58" s="62"/>
    </row>
    <row r="59" spans="1:13" x14ac:dyDescent="0.25">
      <c r="A59" s="118"/>
      <c r="B59" s="130" t="s">
        <v>91</v>
      </c>
      <c r="C59" s="115">
        <v>58.8</v>
      </c>
      <c r="D59" s="116">
        <v>61.4</v>
      </c>
      <c r="E59" s="119">
        <f t="shared" ref="E59:E60" si="7">AVERAGE(C59:D59)</f>
        <v>60.099999999999994</v>
      </c>
      <c r="F59" s="72">
        <f t="shared" ref="F59:F60" si="8">+E59*9.81/(1000000*0.004*0.004)</f>
        <v>36.848812500000001</v>
      </c>
      <c r="M59" s="62"/>
    </row>
    <row r="60" spans="1:13" x14ac:dyDescent="0.25">
      <c r="B60" s="130" t="s">
        <v>93</v>
      </c>
      <c r="C60" s="115">
        <v>74.5</v>
      </c>
      <c r="D60" s="116">
        <v>78.8</v>
      </c>
      <c r="E60" s="119">
        <f t="shared" si="7"/>
        <v>76.650000000000006</v>
      </c>
      <c r="F60" s="72">
        <f t="shared" si="8"/>
        <v>46.996031250000009</v>
      </c>
      <c r="M60" s="62"/>
    </row>
    <row r="61" spans="1:13" x14ac:dyDescent="0.25">
      <c r="B61" t="s">
        <v>44</v>
      </c>
      <c r="M61" s="62"/>
    </row>
    <row r="62" spans="1:13" x14ac:dyDescent="0.25">
      <c r="M62" s="62"/>
    </row>
    <row r="63" spans="1:13" x14ac:dyDescent="0.25">
      <c r="M63" s="62"/>
    </row>
    <row r="64" spans="1:13" x14ac:dyDescent="0.25">
      <c r="M64" s="62"/>
    </row>
    <row r="65" spans="2:13" x14ac:dyDescent="0.25">
      <c r="M65" s="62"/>
    </row>
    <row r="66" spans="2:13" x14ac:dyDescent="0.25">
      <c r="M66" s="62"/>
    </row>
    <row r="67" spans="2:13" x14ac:dyDescent="0.25">
      <c r="M67" s="62"/>
    </row>
    <row r="68" spans="2:13" x14ac:dyDescent="0.25">
      <c r="M68" s="62"/>
    </row>
    <row r="69" spans="2:13" x14ac:dyDescent="0.25">
      <c r="M69" s="62"/>
    </row>
    <row r="70" spans="2:13" x14ac:dyDescent="0.25">
      <c r="B70" s="6"/>
      <c r="M70" s="62"/>
    </row>
    <row r="71" spans="2:13" x14ac:dyDescent="0.25">
      <c r="B71" s="6"/>
      <c r="M71" s="62"/>
    </row>
    <row r="72" spans="2:13" ht="15.75" thickBot="1" x14ac:dyDescent="0.3">
      <c r="B72" t="s">
        <v>95</v>
      </c>
      <c r="M72" s="62"/>
    </row>
    <row r="73" spans="2:13" ht="15.75" thickBot="1" x14ac:dyDescent="0.3">
      <c r="B73" s="61"/>
      <c r="C73" s="50" t="s">
        <v>45</v>
      </c>
      <c r="D73" s="68"/>
      <c r="M73" s="62"/>
    </row>
    <row r="74" spans="2:13" x14ac:dyDescent="0.25">
      <c r="B74" s="146" t="s">
        <v>89</v>
      </c>
      <c r="C74" s="150">
        <v>22.2</v>
      </c>
      <c r="D74" s="72"/>
      <c r="M74" s="62"/>
    </row>
    <row r="75" spans="2:13" x14ac:dyDescent="0.25">
      <c r="B75" s="96" t="s">
        <v>90</v>
      </c>
      <c r="C75" s="151">
        <v>27.1</v>
      </c>
      <c r="D75" s="72"/>
      <c r="E75" s="77"/>
      <c r="M75" s="62"/>
    </row>
    <row r="76" spans="2:13" x14ac:dyDescent="0.25">
      <c r="B76" s="96" t="s">
        <v>91</v>
      </c>
      <c r="C76" s="151">
        <v>38.6</v>
      </c>
      <c r="D76" s="72"/>
      <c r="M76" s="62"/>
    </row>
    <row r="77" spans="2:13" x14ac:dyDescent="0.25">
      <c r="B77" s="96" t="s">
        <v>92</v>
      </c>
      <c r="C77" s="151">
        <v>40</v>
      </c>
      <c r="D77" s="72"/>
      <c r="M77" s="62"/>
    </row>
    <row r="78" spans="2:13" x14ac:dyDescent="0.25">
      <c r="B78" s="96" t="s">
        <v>93</v>
      </c>
      <c r="C78" s="151">
        <v>26.8</v>
      </c>
      <c r="D78" s="72"/>
      <c r="M78" s="62"/>
    </row>
    <row r="79" spans="2:13" ht="15.75" thickBot="1" x14ac:dyDescent="0.3">
      <c r="B79" s="147" t="s">
        <v>94</v>
      </c>
      <c r="C79" s="152">
        <v>28.4</v>
      </c>
      <c r="D79" s="72"/>
      <c r="M79" s="62"/>
    </row>
    <row r="80" spans="2:13" x14ac:dyDescent="0.25">
      <c r="B80" s="6"/>
      <c r="M80" s="62"/>
    </row>
    <row r="81" spans="2:13" x14ac:dyDescent="0.25">
      <c r="B81" s="6" t="s">
        <v>96</v>
      </c>
      <c r="M81" s="62"/>
    </row>
    <row r="82" spans="2:13" x14ac:dyDescent="0.25">
      <c r="B82" s="6"/>
      <c r="M82" s="62"/>
    </row>
    <row r="83" spans="2:13" x14ac:dyDescent="0.25">
      <c r="B83" s="6"/>
      <c r="M83" s="62"/>
    </row>
    <row r="84" spans="2:13" x14ac:dyDescent="0.25">
      <c r="B84" s="6"/>
      <c r="M84" s="62"/>
    </row>
    <row r="85" spans="2:13" x14ac:dyDescent="0.25">
      <c r="B85" s="6"/>
      <c r="M85" s="62"/>
    </row>
    <row r="86" spans="2:13" x14ac:dyDescent="0.25">
      <c r="B86" s="6"/>
      <c r="M86" s="62"/>
    </row>
    <row r="87" spans="2:13" x14ac:dyDescent="0.25">
      <c r="B87" s="6"/>
      <c r="M87" s="62"/>
    </row>
    <row r="88" spans="2:13" x14ac:dyDescent="0.25">
      <c r="B88" s="6"/>
      <c r="M88" s="62"/>
    </row>
    <row r="89" spans="2:13" x14ac:dyDescent="0.25">
      <c r="B89" s="6"/>
      <c r="M89" s="62"/>
    </row>
    <row r="90" spans="2:13" x14ac:dyDescent="0.25">
      <c r="B90" s="6"/>
      <c r="M90" s="62"/>
    </row>
    <row r="91" spans="2:13" x14ac:dyDescent="0.25">
      <c r="B91" s="6"/>
      <c r="M91" s="62"/>
    </row>
    <row r="92" spans="2:13" x14ac:dyDescent="0.25">
      <c r="B92" s="6"/>
      <c r="M92" s="62"/>
    </row>
    <row r="93" spans="2:13" x14ac:dyDescent="0.25">
      <c r="B93" s="6"/>
      <c r="M93" s="62"/>
    </row>
    <row r="94" spans="2:13" x14ac:dyDescent="0.25">
      <c r="B94" s="6"/>
      <c r="M94" s="62"/>
    </row>
    <row r="95" spans="2:13" x14ac:dyDescent="0.25">
      <c r="B95" s="6"/>
      <c r="M95" s="62"/>
    </row>
    <row r="96" spans="2:13" x14ac:dyDescent="0.25">
      <c r="B96" s="6"/>
      <c r="M96" s="62"/>
    </row>
    <row r="97" spans="2:13" x14ac:dyDescent="0.25">
      <c r="B97" s="6"/>
      <c r="M97" s="62"/>
    </row>
    <row r="98" spans="2:13" x14ac:dyDescent="0.25">
      <c r="B98" s="6"/>
      <c r="M98" s="62"/>
    </row>
    <row r="99" spans="2:13" x14ac:dyDescent="0.25">
      <c r="B99" s="6"/>
      <c r="M99" s="62"/>
    </row>
    <row r="100" spans="2:13" x14ac:dyDescent="0.25">
      <c r="B100" s="6"/>
      <c r="M100" s="62"/>
    </row>
    <row r="101" spans="2:13" x14ac:dyDescent="0.25">
      <c r="B101" s="6"/>
      <c r="M101" s="62"/>
    </row>
    <row r="102" spans="2:13" x14ac:dyDescent="0.25">
      <c r="B102" s="6"/>
      <c r="M102" s="62"/>
    </row>
    <row r="103" spans="2:13" x14ac:dyDescent="0.25">
      <c r="B103" s="6"/>
      <c r="M103" s="62"/>
    </row>
    <row r="104" spans="2:13" x14ac:dyDescent="0.25">
      <c r="B104" s="76"/>
      <c r="M104" s="62"/>
    </row>
    <row r="105" spans="2:13" x14ac:dyDescent="0.25">
      <c r="B105" s="76"/>
      <c r="M105" s="62"/>
    </row>
    <row r="106" spans="2:13" ht="15.75" thickBot="1" x14ac:dyDescent="0.3">
      <c r="B106" t="s">
        <v>46</v>
      </c>
      <c r="M106" s="62"/>
    </row>
    <row r="107" spans="2:13" ht="15.75" thickBot="1" x14ac:dyDescent="0.3">
      <c r="B107" s="64"/>
      <c r="C107" s="187" t="s">
        <v>47</v>
      </c>
      <c r="D107" s="188" t="s">
        <v>48</v>
      </c>
      <c r="E107" s="188" t="s">
        <v>49</v>
      </c>
      <c r="F107" s="189" t="s">
        <v>50</v>
      </c>
      <c r="M107" s="62"/>
    </row>
    <row r="108" spans="2:13" x14ac:dyDescent="0.25">
      <c r="B108" s="146" t="s">
        <v>89</v>
      </c>
      <c r="C108" s="178">
        <f>+D142</f>
        <v>0.36</v>
      </c>
      <c r="D108" s="179">
        <f>+G142</f>
        <v>0.71</v>
      </c>
      <c r="E108" s="179">
        <f>+J142</f>
        <v>1.39</v>
      </c>
      <c r="F108" s="180">
        <f>+M142</f>
        <v>3.02</v>
      </c>
      <c r="M108" s="62"/>
    </row>
    <row r="109" spans="2:13" x14ac:dyDescent="0.25">
      <c r="B109" s="96" t="s">
        <v>90</v>
      </c>
      <c r="C109" s="181">
        <f t="shared" ref="C109:C113" si="9">+D143</f>
        <v>0.35</v>
      </c>
      <c r="D109" s="182">
        <f t="shared" ref="D109:D113" si="10">+G143</f>
        <v>0.64</v>
      </c>
      <c r="E109" s="182">
        <f t="shared" ref="E109:E113" si="11">+J143</f>
        <v>1.19</v>
      </c>
      <c r="F109" s="183">
        <f t="shared" ref="F109:F113" si="12">+M143</f>
        <v>2.2799999999999998</v>
      </c>
      <c r="M109" s="62"/>
    </row>
    <row r="110" spans="2:13" x14ac:dyDescent="0.25">
      <c r="B110" s="96" t="s">
        <v>91</v>
      </c>
      <c r="C110" s="181">
        <f t="shared" si="9"/>
        <v>0.32</v>
      </c>
      <c r="D110" s="182">
        <f t="shared" si="10"/>
        <v>0.61</v>
      </c>
      <c r="E110" s="182">
        <f t="shared" si="11"/>
        <v>1.17</v>
      </c>
      <c r="F110" s="183">
        <f t="shared" si="12"/>
        <v>2.37</v>
      </c>
      <c r="M110" s="62"/>
    </row>
    <row r="111" spans="2:13" x14ac:dyDescent="0.25">
      <c r="B111" s="96" t="s">
        <v>92</v>
      </c>
      <c r="C111" s="181">
        <f t="shared" si="9"/>
        <v>0.3</v>
      </c>
      <c r="D111" s="182">
        <f t="shared" si="10"/>
        <v>0.61</v>
      </c>
      <c r="E111" s="182">
        <f t="shared" si="11"/>
        <v>1.18</v>
      </c>
      <c r="F111" s="183">
        <f t="shared" si="12"/>
        <v>2.44</v>
      </c>
      <c r="M111" s="62"/>
    </row>
    <row r="112" spans="2:13" x14ac:dyDescent="0.25">
      <c r="B112" s="96" t="s">
        <v>93</v>
      </c>
      <c r="C112" s="181">
        <f t="shared" si="9"/>
        <v>0.68</v>
      </c>
      <c r="D112" s="182">
        <f t="shared" si="10"/>
        <v>1.32</v>
      </c>
      <c r="E112" s="182">
        <f t="shared" si="11"/>
        <v>2.59</v>
      </c>
      <c r="F112" s="183">
        <f t="shared" si="12"/>
        <v>5.9</v>
      </c>
      <c r="M112" s="62"/>
    </row>
    <row r="113" spans="2:13" ht="15.75" thickBot="1" x14ac:dyDescent="0.3">
      <c r="B113" s="147" t="s">
        <v>94</v>
      </c>
      <c r="C113" s="184">
        <f t="shared" si="9"/>
        <v>0.34</v>
      </c>
      <c r="D113" s="185">
        <f t="shared" si="10"/>
        <v>0.63</v>
      </c>
      <c r="E113" s="185">
        <f t="shared" si="11"/>
        <v>1.17</v>
      </c>
      <c r="F113" s="186">
        <f t="shared" si="12"/>
        <v>2.29</v>
      </c>
      <c r="M113" s="62"/>
    </row>
    <row r="114" spans="2:13" x14ac:dyDescent="0.25">
      <c r="B114" t="s">
        <v>51</v>
      </c>
      <c r="C114" s="63"/>
      <c r="D114" s="12"/>
      <c r="E114" s="79"/>
      <c r="F114" s="79"/>
      <c r="M114" s="62"/>
    </row>
    <row r="115" spans="2:13" x14ac:dyDescent="0.25">
      <c r="B115" s="80" t="s">
        <v>52</v>
      </c>
      <c r="C115" s="63"/>
      <c r="D115" s="12"/>
      <c r="E115" s="79"/>
      <c r="F115" s="79"/>
      <c r="M115" s="62"/>
    </row>
    <row r="116" spans="2:13" x14ac:dyDescent="0.25">
      <c r="B116" s="62" t="s">
        <v>53</v>
      </c>
      <c r="M116" s="62"/>
    </row>
    <row r="117" spans="2:13" x14ac:dyDescent="0.25">
      <c r="M117" s="62"/>
    </row>
    <row r="118" spans="2:13" x14ac:dyDescent="0.25">
      <c r="B118" s="80"/>
      <c r="M118" s="62"/>
    </row>
    <row r="119" spans="2:13" x14ac:dyDescent="0.25">
      <c r="B119" s="80"/>
      <c r="M119" s="62"/>
    </row>
    <row r="120" spans="2:13" x14ac:dyDescent="0.25">
      <c r="B120" s="80"/>
      <c r="M120" s="62"/>
    </row>
    <row r="121" spans="2:13" x14ac:dyDescent="0.25">
      <c r="B121" s="80"/>
      <c r="M121" s="62"/>
    </row>
    <row r="122" spans="2:13" x14ac:dyDescent="0.25">
      <c r="B122" s="80"/>
      <c r="M122" s="62"/>
    </row>
    <row r="123" spans="2:13" x14ac:dyDescent="0.25">
      <c r="B123" s="80"/>
      <c r="M123" s="62"/>
    </row>
    <row r="124" spans="2:13" x14ac:dyDescent="0.25">
      <c r="B124" s="80"/>
      <c r="M124" s="62"/>
    </row>
    <row r="125" spans="2:13" x14ac:dyDescent="0.25">
      <c r="B125" s="80"/>
      <c r="M125" s="62"/>
    </row>
    <row r="126" spans="2:13" x14ac:dyDescent="0.25">
      <c r="B126" s="80"/>
      <c r="M126" s="62"/>
    </row>
    <row r="127" spans="2:13" x14ac:dyDescent="0.25">
      <c r="B127" s="80"/>
      <c r="M127" s="62"/>
    </row>
    <row r="128" spans="2:13" x14ac:dyDescent="0.25">
      <c r="B128" s="80"/>
      <c r="M128" s="62"/>
    </row>
    <row r="129" spans="2:14" x14ac:dyDescent="0.25">
      <c r="B129" s="80"/>
      <c r="M129" s="62"/>
    </row>
    <row r="130" spans="2:14" x14ac:dyDescent="0.25">
      <c r="B130" s="80"/>
      <c r="M130" s="62"/>
    </row>
    <row r="131" spans="2:14" x14ac:dyDescent="0.25">
      <c r="B131" s="80"/>
      <c r="M131" s="62"/>
    </row>
    <row r="132" spans="2:14" x14ac:dyDescent="0.25">
      <c r="B132" s="80"/>
      <c r="M132" s="62"/>
    </row>
    <row r="133" spans="2:14" x14ac:dyDescent="0.25">
      <c r="B133" s="80"/>
      <c r="M133" s="62"/>
    </row>
    <row r="134" spans="2:14" x14ac:dyDescent="0.25">
      <c r="B134" s="80"/>
      <c r="M134" s="62"/>
    </row>
    <row r="135" spans="2:14" x14ac:dyDescent="0.25">
      <c r="B135" s="80"/>
      <c r="M135" s="62"/>
    </row>
    <row r="136" spans="2:14" x14ac:dyDescent="0.25">
      <c r="B136" s="80"/>
      <c r="M136" s="62"/>
    </row>
    <row r="137" spans="2:14" x14ac:dyDescent="0.25">
      <c r="B137" s="80"/>
      <c r="M137" s="62"/>
    </row>
    <row r="138" spans="2:14" x14ac:dyDescent="0.25">
      <c r="B138" s="80"/>
      <c r="M138" s="62"/>
    </row>
    <row r="139" spans="2:14" x14ac:dyDescent="0.25">
      <c r="B139" s="80"/>
      <c r="M139" s="62"/>
    </row>
    <row r="140" spans="2:14" ht="15.75" thickBot="1" x14ac:dyDescent="0.3">
      <c r="B140" t="s">
        <v>54</v>
      </c>
    </row>
    <row r="141" spans="2:14" ht="15.75" thickBot="1" x14ac:dyDescent="0.3">
      <c r="B141" s="1"/>
      <c r="C141" s="154" t="s">
        <v>55</v>
      </c>
      <c r="D141" s="155" t="s">
        <v>56</v>
      </c>
      <c r="E141" s="156" t="s">
        <v>57</v>
      </c>
      <c r="F141" s="157" t="s">
        <v>58</v>
      </c>
      <c r="G141" s="158" t="s">
        <v>59</v>
      </c>
      <c r="H141" s="159" t="s">
        <v>60</v>
      </c>
      <c r="I141" s="160" t="s">
        <v>61</v>
      </c>
      <c r="J141" s="161" t="s">
        <v>62</v>
      </c>
      <c r="K141" s="162" t="s">
        <v>63</v>
      </c>
      <c r="L141" s="163" t="s">
        <v>64</v>
      </c>
      <c r="M141" s="164" t="s">
        <v>65</v>
      </c>
      <c r="N141" s="165" t="s">
        <v>66</v>
      </c>
    </row>
    <row r="142" spans="2:14" x14ac:dyDescent="0.25">
      <c r="B142" s="146" t="s">
        <v>89</v>
      </c>
      <c r="C142" s="121">
        <v>0.35</v>
      </c>
      <c r="D142" s="122">
        <v>0.36</v>
      </c>
      <c r="E142" s="166">
        <v>0.36</v>
      </c>
      <c r="F142" s="123">
        <v>0.7</v>
      </c>
      <c r="G142" s="124">
        <v>0.71</v>
      </c>
      <c r="H142" s="125">
        <v>0.71</v>
      </c>
      <c r="I142" s="169">
        <v>1.36</v>
      </c>
      <c r="J142" s="126">
        <v>1.39</v>
      </c>
      <c r="K142" s="172">
        <v>1.39</v>
      </c>
      <c r="L142" s="127">
        <v>2.75</v>
      </c>
      <c r="M142" s="128">
        <v>3.02</v>
      </c>
      <c r="N142" s="129">
        <v>3.11</v>
      </c>
    </row>
    <row r="143" spans="2:14" x14ac:dyDescent="0.25">
      <c r="B143" s="96" t="s">
        <v>90</v>
      </c>
      <c r="C143" s="81">
        <v>0.35</v>
      </c>
      <c r="D143" s="82">
        <v>0.35</v>
      </c>
      <c r="E143" s="167">
        <v>0.35</v>
      </c>
      <c r="F143" s="83">
        <v>0.64</v>
      </c>
      <c r="G143" s="84">
        <v>0.64</v>
      </c>
      <c r="H143" s="85">
        <v>0.64</v>
      </c>
      <c r="I143" s="170">
        <v>1.1399999999999999</v>
      </c>
      <c r="J143" s="86">
        <v>1.19</v>
      </c>
      <c r="K143" s="173">
        <v>1.19</v>
      </c>
      <c r="L143" s="87">
        <v>2.23</v>
      </c>
      <c r="M143" s="88">
        <v>2.2799999999999998</v>
      </c>
      <c r="N143" s="89">
        <v>2.29</v>
      </c>
    </row>
    <row r="144" spans="2:14" x14ac:dyDescent="0.25">
      <c r="B144" s="96" t="s">
        <v>91</v>
      </c>
      <c r="C144" s="81">
        <v>0.32</v>
      </c>
      <c r="D144" s="82">
        <v>0.32</v>
      </c>
      <c r="E144" s="167">
        <v>0.32</v>
      </c>
      <c r="F144" s="83">
        <v>0.6</v>
      </c>
      <c r="G144" s="84">
        <v>0.61</v>
      </c>
      <c r="H144" s="85">
        <v>0.61</v>
      </c>
      <c r="I144" s="170">
        <v>1.1599999999999999</v>
      </c>
      <c r="J144" s="86">
        <v>1.17</v>
      </c>
      <c r="K144" s="173">
        <v>1.17</v>
      </c>
      <c r="L144" s="87">
        <v>2.33</v>
      </c>
      <c r="M144" s="88">
        <v>2.37</v>
      </c>
      <c r="N144" s="89">
        <v>2.38</v>
      </c>
    </row>
    <row r="145" spans="2:14" x14ac:dyDescent="0.25">
      <c r="B145" s="96" t="s">
        <v>92</v>
      </c>
      <c r="C145" s="81">
        <v>0.3</v>
      </c>
      <c r="D145" s="82">
        <v>0.3</v>
      </c>
      <c r="E145" s="167">
        <v>0.3</v>
      </c>
      <c r="F145" s="83">
        <v>0.6</v>
      </c>
      <c r="G145" s="84">
        <v>0.61</v>
      </c>
      <c r="H145" s="85">
        <v>0.61</v>
      </c>
      <c r="I145" s="170">
        <v>1.17</v>
      </c>
      <c r="J145" s="86">
        <v>1.18</v>
      </c>
      <c r="K145" s="173">
        <v>1.18</v>
      </c>
      <c r="L145" s="87">
        <v>2.39</v>
      </c>
      <c r="M145" s="88">
        <v>2.44</v>
      </c>
      <c r="N145" s="89">
        <v>2.4500000000000002</v>
      </c>
    </row>
    <row r="146" spans="2:14" x14ac:dyDescent="0.25">
      <c r="B146" s="96" t="s">
        <v>93</v>
      </c>
      <c r="C146" s="81">
        <v>0.61</v>
      </c>
      <c r="D146" s="82">
        <v>0.68</v>
      </c>
      <c r="E146" s="167">
        <v>0.71</v>
      </c>
      <c r="F146" s="83">
        <v>1.23</v>
      </c>
      <c r="G146" s="84">
        <v>1.32</v>
      </c>
      <c r="H146" s="85">
        <v>1.36</v>
      </c>
      <c r="I146" s="170">
        <v>2.36</v>
      </c>
      <c r="J146" s="86">
        <v>2.59</v>
      </c>
      <c r="K146" s="173">
        <v>2.64</v>
      </c>
      <c r="L146" s="87">
        <v>4.91</v>
      </c>
      <c r="M146" s="88">
        <v>5.9</v>
      </c>
      <c r="N146" s="89">
        <v>6.3</v>
      </c>
    </row>
    <row r="147" spans="2:14" ht="15.75" thickBot="1" x14ac:dyDescent="0.3">
      <c r="B147" s="147" t="s">
        <v>94</v>
      </c>
      <c r="C147" s="131">
        <v>0.28999999999999998</v>
      </c>
      <c r="D147" s="132">
        <v>0.34</v>
      </c>
      <c r="E147" s="168">
        <v>0.35</v>
      </c>
      <c r="F147" s="133">
        <v>0.59</v>
      </c>
      <c r="G147" s="134">
        <v>0.63</v>
      </c>
      <c r="H147" s="135">
        <v>0.65</v>
      </c>
      <c r="I147" s="171">
        <v>1.08</v>
      </c>
      <c r="J147" s="136">
        <v>1.17</v>
      </c>
      <c r="K147" s="174">
        <v>1.19</v>
      </c>
      <c r="L147" s="137">
        <v>2.11</v>
      </c>
      <c r="M147" s="138">
        <v>2.29</v>
      </c>
      <c r="N147" s="139">
        <v>2.37</v>
      </c>
    </row>
    <row r="148" spans="2:14" x14ac:dyDescent="0.25">
      <c r="B148" s="80"/>
      <c r="M148" s="62"/>
    </row>
    <row r="149" spans="2:14" x14ac:dyDescent="0.25">
      <c r="B149" s="80"/>
      <c r="M149" s="62"/>
    </row>
    <row r="150" spans="2:14" x14ac:dyDescent="0.25">
      <c r="B150" s="80"/>
      <c r="M150" s="62"/>
    </row>
    <row r="151" spans="2:14" x14ac:dyDescent="0.25">
      <c r="B151" s="80"/>
      <c r="M151" s="62"/>
    </row>
    <row r="152" spans="2:14" x14ac:dyDescent="0.25">
      <c r="B152" s="80"/>
      <c r="M152" s="62"/>
    </row>
    <row r="153" spans="2:14" x14ac:dyDescent="0.25">
      <c r="B153" s="80"/>
      <c r="M153" s="62"/>
    </row>
    <row r="154" spans="2:14" x14ac:dyDescent="0.25">
      <c r="B154" s="80"/>
      <c r="M154" s="62"/>
    </row>
    <row r="155" spans="2:14" x14ac:dyDescent="0.25">
      <c r="B155" s="80"/>
      <c r="M155" s="62"/>
    </row>
    <row r="156" spans="2:14" x14ac:dyDescent="0.25">
      <c r="B156" s="80"/>
      <c r="M156" s="62"/>
    </row>
    <row r="157" spans="2:14" x14ac:dyDescent="0.25">
      <c r="B157" s="80"/>
      <c r="M157" s="62"/>
    </row>
    <row r="158" spans="2:14" x14ac:dyDescent="0.25">
      <c r="B158" s="80"/>
      <c r="M158" s="62"/>
    </row>
    <row r="159" spans="2:14" x14ac:dyDescent="0.25">
      <c r="B159" s="80"/>
      <c r="M159" s="62"/>
    </row>
    <row r="160" spans="2:14" x14ac:dyDescent="0.25">
      <c r="B160" s="80"/>
      <c r="M160" s="62"/>
    </row>
    <row r="161" spans="2:13" x14ac:dyDescent="0.25">
      <c r="B161" s="80"/>
      <c r="M161" s="62"/>
    </row>
    <row r="162" spans="2:13" x14ac:dyDescent="0.25">
      <c r="B162" s="80"/>
      <c r="M162" s="62"/>
    </row>
    <row r="163" spans="2:13" x14ac:dyDescent="0.25">
      <c r="B163" s="80"/>
      <c r="M163" s="62"/>
    </row>
    <row r="164" spans="2:13" x14ac:dyDescent="0.25">
      <c r="B164" s="80"/>
      <c r="M164" s="62"/>
    </row>
    <row r="165" spans="2:13" x14ac:dyDescent="0.25">
      <c r="B165" s="80"/>
      <c r="M165" s="62"/>
    </row>
    <row r="166" spans="2:13" x14ac:dyDescent="0.25">
      <c r="B166" s="80"/>
      <c r="M166" s="62"/>
    </row>
    <row r="167" spans="2:13" x14ac:dyDescent="0.25">
      <c r="B167" s="80"/>
      <c r="M167" s="62"/>
    </row>
    <row r="168" spans="2:13" x14ac:dyDescent="0.25">
      <c r="B168" s="80"/>
      <c r="M168" s="62"/>
    </row>
    <row r="169" spans="2:13" x14ac:dyDescent="0.25">
      <c r="B169" s="80"/>
      <c r="M169" s="62"/>
    </row>
    <row r="170" spans="2:13" x14ac:dyDescent="0.25">
      <c r="B170" s="80"/>
      <c r="M170" s="62"/>
    </row>
    <row r="171" spans="2:13" x14ac:dyDescent="0.25">
      <c r="B171" s="80"/>
      <c r="M171" s="62"/>
    </row>
    <row r="172" spans="2:13" x14ac:dyDescent="0.25">
      <c r="B172" s="80"/>
      <c r="M172" s="62"/>
    </row>
    <row r="173" spans="2:13" x14ac:dyDescent="0.25">
      <c r="B173" s="80"/>
      <c r="M173" s="62"/>
    </row>
    <row r="174" spans="2:13" x14ac:dyDescent="0.25">
      <c r="B174" s="80"/>
      <c r="M174" s="62"/>
    </row>
    <row r="175" spans="2:13" x14ac:dyDescent="0.25">
      <c r="B175" s="80"/>
      <c r="M175" s="62"/>
    </row>
    <row r="176" spans="2:13" x14ac:dyDescent="0.25">
      <c r="B176" s="80"/>
      <c r="M176" s="62"/>
    </row>
    <row r="177" spans="1:13" x14ac:dyDescent="0.25">
      <c r="B177" s="80"/>
      <c r="M177" s="62"/>
    </row>
    <row r="178" spans="1:13" x14ac:dyDescent="0.25">
      <c r="B178" s="80"/>
      <c r="M178" s="62"/>
    </row>
    <row r="179" spans="1:13" x14ac:dyDescent="0.25">
      <c r="B179" s="80"/>
      <c r="M179" s="62"/>
    </row>
    <row r="180" spans="1:13" x14ac:dyDescent="0.25">
      <c r="B180" s="80"/>
      <c r="M180" s="62"/>
    </row>
    <row r="181" spans="1:13" x14ac:dyDescent="0.25">
      <c r="B181" s="80"/>
      <c r="M181" s="62"/>
    </row>
    <row r="182" spans="1:13" x14ac:dyDescent="0.25">
      <c r="M182" s="62"/>
    </row>
    <row r="183" spans="1:13" x14ac:dyDescent="0.25">
      <c r="B183" s="6"/>
      <c r="C183" s="63"/>
      <c r="D183" s="12"/>
      <c r="E183" s="12"/>
      <c r="M183" s="62"/>
    </row>
    <row r="184" spans="1:13" x14ac:dyDescent="0.25">
      <c r="B184" s="6"/>
      <c r="C184" s="63"/>
      <c r="D184" s="12"/>
      <c r="E184" s="12"/>
      <c r="M184" s="62"/>
    </row>
    <row r="185" spans="1:13" x14ac:dyDescent="0.25">
      <c r="B185" s="6"/>
      <c r="C185" s="63"/>
      <c r="D185" s="12"/>
      <c r="E185" s="12"/>
      <c r="M185" s="62"/>
    </row>
    <row r="186" spans="1:13" x14ac:dyDescent="0.25">
      <c r="B186" s="6"/>
      <c r="C186" s="63"/>
      <c r="D186" s="12"/>
      <c r="E186" s="12"/>
      <c r="M186" s="62"/>
    </row>
    <row r="187" spans="1:13" x14ac:dyDescent="0.25">
      <c r="B187" s="76"/>
      <c r="M187" s="62"/>
    </row>
    <row r="188" spans="1:13" ht="15.75" thickBot="1" x14ac:dyDescent="0.3">
      <c r="B188" t="s">
        <v>67</v>
      </c>
      <c r="M188" s="62"/>
    </row>
    <row r="189" spans="1:13" ht="15.75" thickBot="1" x14ac:dyDescent="0.3">
      <c r="B189" s="61"/>
      <c r="C189" s="65" t="s">
        <v>84</v>
      </c>
      <c r="D189" s="50" t="s">
        <v>85</v>
      </c>
      <c r="E189" s="91" t="s">
        <v>86</v>
      </c>
      <c r="M189" s="62"/>
    </row>
    <row r="190" spans="1:13" x14ac:dyDescent="0.25">
      <c r="B190" s="146" t="s">
        <v>89</v>
      </c>
      <c r="C190" s="69">
        <v>34</v>
      </c>
      <c r="D190" s="143">
        <f>0.5*9.81*C190/1000</f>
        <v>0.16677</v>
      </c>
      <c r="E190" s="93">
        <f>+D190/(1000*0.008*0.004)</f>
        <v>5.2115625000000003</v>
      </c>
      <c r="F190" s="77"/>
      <c r="M190" s="62"/>
    </row>
    <row r="191" spans="1:13" x14ac:dyDescent="0.25">
      <c r="B191" s="96" t="s">
        <v>90</v>
      </c>
      <c r="C191" s="115">
        <v>99</v>
      </c>
      <c r="D191" s="144">
        <f>0.5*9.81*C191/1000</f>
        <v>0.48559500000000005</v>
      </c>
      <c r="E191" s="93">
        <f t="shared" ref="E191" si="13">+D191/(1000*0.008*0.004)</f>
        <v>15.174843750000001</v>
      </c>
      <c r="F191" s="77"/>
      <c r="M191" s="62"/>
    </row>
    <row r="192" spans="1:13" x14ac:dyDescent="0.25">
      <c r="A192" s="118"/>
      <c r="B192" s="96" t="s">
        <v>91</v>
      </c>
      <c r="C192" s="115">
        <v>29</v>
      </c>
      <c r="D192" s="144">
        <f t="shared" ref="D192:D195" si="14">0.5*9.81*C192/1000</f>
        <v>0.14224500000000001</v>
      </c>
      <c r="E192" s="93">
        <f t="shared" ref="E192:E195" si="15">+D192/(1000*0.008*0.004)</f>
        <v>4.4451562500000001</v>
      </c>
      <c r="M192" s="62"/>
    </row>
    <row r="193" spans="2:13" x14ac:dyDescent="0.25">
      <c r="B193" s="175" t="s">
        <v>103</v>
      </c>
      <c r="C193" s="115">
        <v>304</v>
      </c>
      <c r="D193" s="144">
        <f t="shared" si="14"/>
        <v>1.4911200000000002</v>
      </c>
      <c r="E193" s="93">
        <f t="shared" si="15"/>
        <v>46.597500000000004</v>
      </c>
      <c r="M193" s="62"/>
    </row>
    <row r="194" spans="2:13" x14ac:dyDescent="0.25">
      <c r="B194" s="96" t="s">
        <v>93</v>
      </c>
      <c r="C194" s="115">
        <v>47</v>
      </c>
      <c r="D194" s="144">
        <f t="shared" si="14"/>
        <v>0.23053500000000002</v>
      </c>
      <c r="E194" s="93">
        <f t="shared" si="15"/>
        <v>7.2042187500000008</v>
      </c>
      <c r="M194" s="62"/>
    </row>
    <row r="195" spans="2:13" ht="15.75" thickBot="1" x14ac:dyDescent="0.3">
      <c r="B195" s="147" t="s">
        <v>94</v>
      </c>
      <c r="C195" s="75">
        <v>116</v>
      </c>
      <c r="D195" s="145">
        <f t="shared" si="14"/>
        <v>0.56898000000000004</v>
      </c>
      <c r="E195" s="93">
        <f t="shared" si="15"/>
        <v>17.780625000000001</v>
      </c>
      <c r="M195" s="62"/>
    </row>
    <row r="196" spans="2:13" x14ac:dyDescent="0.25">
      <c r="B196" s="196" t="s">
        <v>102</v>
      </c>
      <c r="C196" s="196"/>
      <c r="D196" s="196"/>
      <c r="E196" s="93"/>
      <c r="M196" s="62"/>
    </row>
    <row r="197" spans="2:13" x14ac:dyDescent="0.25">
      <c r="B197" s="6"/>
      <c r="C197" s="12"/>
      <c r="D197" s="92"/>
      <c r="E197" s="93"/>
      <c r="M197" s="62"/>
    </row>
    <row r="198" spans="2:13" x14ac:dyDescent="0.25">
      <c r="B198" s="6"/>
      <c r="C198" s="12"/>
      <c r="D198" s="92"/>
      <c r="E198" s="93"/>
      <c r="M198" s="62"/>
    </row>
    <row r="199" spans="2:13" x14ac:dyDescent="0.25">
      <c r="B199" s="6"/>
      <c r="C199" s="12"/>
      <c r="D199" s="92"/>
      <c r="E199" s="93"/>
      <c r="M199" s="62"/>
    </row>
    <row r="200" spans="2:13" x14ac:dyDescent="0.25">
      <c r="B200" s="6"/>
      <c r="C200" s="12"/>
      <c r="D200" s="92"/>
      <c r="E200" s="93"/>
      <c r="M200" s="62"/>
    </row>
    <row r="201" spans="2:13" x14ac:dyDescent="0.25">
      <c r="B201" s="6"/>
      <c r="C201" s="12"/>
      <c r="D201" s="92"/>
      <c r="E201" s="93"/>
      <c r="M201" s="62"/>
    </row>
    <row r="202" spans="2:13" x14ac:dyDescent="0.25">
      <c r="B202" s="6"/>
      <c r="C202" s="12"/>
      <c r="D202" s="92"/>
      <c r="E202" s="93"/>
      <c r="M202" s="62"/>
    </row>
    <row r="203" spans="2:13" x14ac:dyDescent="0.25">
      <c r="B203" s="6"/>
      <c r="C203" s="12"/>
      <c r="D203" s="92"/>
      <c r="E203" s="93"/>
      <c r="M203" s="62"/>
    </row>
    <row r="204" spans="2:13" x14ac:dyDescent="0.25">
      <c r="B204" s="6"/>
      <c r="C204" s="12"/>
      <c r="D204" s="92"/>
      <c r="E204" s="93"/>
      <c r="M204" s="62"/>
    </row>
    <row r="205" spans="2:13" x14ac:dyDescent="0.25">
      <c r="B205" s="6"/>
      <c r="C205" s="12"/>
      <c r="D205" s="92"/>
      <c r="E205" s="93"/>
      <c r="M205" s="62"/>
    </row>
    <row r="206" spans="2:13" x14ac:dyDescent="0.25">
      <c r="B206" s="6"/>
      <c r="C206" s="12"/>
      <c r="D206" s="92"/>
      <c r="E206" s="93"/>
      <c r="M206" s="62"/>
    </row>
    <row r="207" spans="2:13" x14ac:dyDescent="0.25">
      <c r="B207" s="6"/>
      <c r="C207" s="12"/>
      <c r="D207" s="92"/>
      <c r="E207" s="93"/>
      <c r="M207" s="62"/>
    </row>
    <row r="208" spans="2:13" x14ac:dyDescent="0.25">
      <c r="B208" s="6"/>
      <c r="C208" s="12"/>
      <c r="D208" s="92"/>
      <c r="E208" s="93"/>
      <c r="M208" s="62"/>
    </row>
    <row r="209" spans="2:13" x14ac:dyDescent="0.25">
      <c r="B209" s="6"/>
      <c r="C209" s="12"/>
      <c r="D209" s="92"/>
      <c r="E209" s="93"/>
      <c r="M209" s="62"/>
    </row>
    <row r="210" spans="2:13" x14ac:dyDescent="0.25">
      <c r="B210" s="6"/>
      <c r="C210" s="12"/>
      <c r="D210" s="92"/>
      <c r="E210" s="93"/>
      <c r="M210" s="62"/>
    </row>
    <row r="211" spans="2:13" x14ac:dyDescent="0.25">
      <c r="B211" s="6"/>
      <c r="C211" s="12"/>
      <c r="D211" s="92"/>
      <c r="E211" s="93"/>
      <c r="M211" s="62"/>
    </row>
    <row r="212" spans="2:13" x14ac:dyDescent="0.25">
      <c r="B212" s="6"/>
      <c r="C212" s="12"/>
      <c r="D212" s="92"/>
      <c r="E212" s="93"/>
      <c r="M212" s="62"/>
    </row>
    <row r="213" spans="2:13" x14ac:dyDescent="0.25">
      <c r="B213" s="76"/>
      <c r="M213" s="62"/>
    </row>
    <row r="214" spans="2:13" x14ac:dyDescent="0.25">
      <c r="B214" s="76"/>
      <c r="M214" s="62"/>
    </row>
    <row r="215" spans="2:13" x14ac:dyDescent="0.25">
      <c r="B215" s="76"/>
      <c r="M215" s="62"/>
    </row>
    <row r="216" spans="2:13" ht="15.75" thickBot="1" x14ac:dyDescent="0.3">
      <c r="B216" t="s">
        <v>68</v>
      </c>
      <c r="M216" s="62"/>
    </row>
    <row r="217" spans="2:13" ht="15.75" thickBot="1" x14ac:dyDescent="0.3">
      <c r="B217" s="61"/>
      <c r="C217" s="50" t="s">
        <v>69</v>
      </c>
      <c r="M217" s="62"/>
    </row>
    <row r="218" spans="2:13" x14ac:dyDescent="0.25">
      <c r="B218" s="146" t="s">
        <v>89</v>
      </c>
      <c r="C218" s="78">
        <v>84</v>
      </c>
      <c r="M218" s="62"/>
    </row>
    <row r="219" spans="2:13" x14ac:dyDescent="0.25">
      <c r="B219" s="96" t="s">
        <v>90</v>
      </c>
      <c r="C219" s="119">
        <v>111</v>
      </c>
      <c r="M219" s="62"/>
    </row>
    <row r="220" spans="2:13" x14ac:dyDescent="0.25">
      <c r="B220" s="96" t="s">
        <v>91</v>
      </c>
      <c r="C220" s="119">
        <v>132</v>
      </c>
      <c r="M220" s="62"/>
    </row>
    <row r="221" spans="2:13" x14ac:dyDescent="0.25">
      <c r="B221" s="96" t="s">
        <v>92</v>
      </c>
      <c r="C221" s="119">
        <v>167</v>
      </c>
    </row>
    <row r="222" spans="2:13" x14ac:dyDescent="0.25">
      <c r="B222" s="96" t="s">
        <v>93</v>
      </c>
      <c r="C222" s="151">
        <v>187</v>
      </c>
    </row>
    <row r="223" spans="2:13" ht="15.75" thickBot="1" x14ac:dyDescent="0.3">
      <c r="B223" s="147" t="s">
        <v>94</v>
      </c>
      <c r="C223" s="152">
        <v>217</v>
      </c>
    </row>
    <row r="225" spans="2:2" x14ac:dyDescent="0.25">
      <c r="B225" s="62" t="s">
        <v>87</v>
      </c>
    </row>
    <row r="226" spans="2:2" x14ac:dyDescent="0.25">
      <c r="B226" s="62" t="s">
        <v>70</v>
      </c>
    </row>
    <row r="236" spans="2:2" x14ac:dyDescent="0.25">
      <c r="B236" s="6"/>
    </row>
    <row r="240" spans="2:2" ht="15.75" thickBot="1" x14ac:dyDescent="0.3">
      <c r="B240" t="s">
        <v>105</v>
      </c>
    </row>
    <row r="241" spans="2:5" ht="15.75" thickBot="1" x14ac:dyDescent="0.3">
      <c r="B241" s="64"/>
      <c r="C241" s="187" t="s">
        <v>1</v>
      </c>
      <c r="D241" s="188" t="s">
        <v>0</v>
      </c>
      <c r="E241" s="12" t="s">
        <v>106</v>
      </c>
    </row>
    <row r="242" spans="2:5" x14ac:dyDescent="0.25">
      <c r="B242" s="146" t="s">
        <v>89</v>
      </c>
      <c r="C242" s="190">
        <v>2.6309999999999998</v>
      </c>
      <c r="D242" s="191">
        <v>3.1280000000000001</v>
      </c>
      <c r="E242" s="198"/>
    </row>
    <row r="243" spans="2:5" x14ac:dyDescent="0.25">
      <c r="B243" s="96" t="s">
        <v>90</v>
      </c>
      <c r="C243" s="192">
        <v>2.851</v>
      </c>
      <c r="D243" s="193">
        <v>3.4529999999999998</v>
      </c>
      <c r="E243" s="198">
        <f>+(C243+D243)/(C242+D242)</f>
        <v>1.0946344851536725</v>
      </c>
    </row>
    <row r="244" spans="2:5" x14ac:dyDescent="0.25">
      <c r="B244" s="96" t="s">
        <v>91</v>
      </c>
      <c r="C244" s="192">
        <v>3.0619999999999998</v>
      </c>
      <c r="D244" s="193">
        <v>3.641</v>
      </c>
      <c r="E244" s="199"/>
    </row>
    <row r="245" spans="2:5" x14ac:dyDescent="0.25">
      <c r="B245" s="96" t="s">
        <v>92</v>
      </c>
      <c r="C245" s="192">
        <v>3.1440000000000001</v>
      </c>
      <c r="D245" s="193">
        <v>3.9260000000000002</v>
      </c>
      <c r="E245" s="199">
        <f>+(C245+D245)/(C244+D244)</f>
        <v>1.0547516037595108</v>
      </c>
    </row>
    <row r="246" spans="2:5" x14ac:dyDescent="0.25">
      <c r="B246" s="96" t="s">
        <v>93</v>
      </c>
      <c r="C246" s="192">
        <v>2.9359999999999999</v>
      </c>
      <c r="D246" s="193">
        <v>3.355</v>
      </c>
      <c r="E246" s="200"/>
    </row>
    <row r="247" spans="2:5" ht="15.75" thickBot="1" x14ac:dyDescent="0.3">
      <c r="B247" s="147" t="s">
        <v>94</v>
      </c>
      <c r="C247" s="194">
        <v>3.0960000000000001</v>
      </c>
      <c r="D247" s="195">
        <v>3.7970000000000002</v>
      </c>
      <c r="E247" s="200">
        <f>+(C247+D247)/(C246+D246)</f>
        <v>1.0956922587823876</v>
      </c>
    </row>
  </sheetData>
  <mergeCells count="1">
    <mergeCell ref="B196:D19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84FE6-AFDE-4409-8120-A56976457581}">
  <dimension ref="B3:H37"/>
  <sheetViews>
    <sheetView zoomScaleNormal="100" workbookViewId="0">
      <selection activeCell="C5" sqref="C5:H5"/>
    </sheetView>
  </sheetViews>
  <sheetFormatPr defaultRowHeight="15" x14ac:dyDescent="0.25"/>
  <cols>
    <col min="2" max="2" width="15" customWidth="1"/>
    <col min="3" max="3" width="8.5703125" bestFit="1" customWidth="1"/>
    <col min="4" max="5" width="10.7109375" bestFit="1" customWidth="1"/>
    <col min="6" max="6" width="10.42578125" bestFit="1" customWidth="1"/>
    <col min="7" max="7" width="9.7109375" bestFit="1" customWidth="1"/>
    <col min="8" max="8" width="9.85546875" customWidth="1"/>
  </cols>
  <sheetData>
    <row r="3" spans="2:8" x14ac:dyDescent="0.25">
      <c r="B3" t="s">
        <v>16</v>
      </c>
    </row>
    <row r="4" spans="2:8" ht="15.75" thickBot="1" x14ac:dyDescent="0.3">
      <c r="D4" s="21" t="s">
        <v>18</v>
      </c>
      <c r="E4" s="21"/>
      <c r="F4" s="21" t="s">
        <v>19</v>
      </c>
      <c r="G4" s="21"/>
      <c r="H4" s="21" t="s">
        <v>18</v>
      </c>
    </row>
    <row r="5" spans="2:8" x14ac:dyDescent="0.25">
      <c r="B5" s="1"/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1" t="s">
        <v>12</v>
      </c>
    </row>
    <row r="6" spans="2:8" x14ac:dyDescent="0.25">
      <c r="B6" s="2" t="s">
        <v>0</v>
      </c>
      <c r="C6" s="12">
        <v>26.13</v>
      </c>
      <c r="D6" s="12">
        <v>12.45</v>
      </c>
      <c r="E6" s="12">
        <v>24.89</v>
      </c>
      <c r="F6" s="12">
        <v>12.45</v>
      </c>
      <c r="G6" s="12">
        <v>24.89</v>
      </c>
      <c r="H6" s="13">
        <v>7.96</v>
      </c>
    </row>
    <row r="7" spans="2:8" x14ac:dyDescent="0.25">
      <c r="B7" s="2" t="s">
        <v>1</v>
      </c>
      <c r="C7" s="12">
        <v>26.13</v>
      </c>
      <c r="D7" s="12">
        <v>12.45</v>
      </c>
      <c r="E7" s="12">
        <v>24.89</v>
      </c>
      <c r="F7" s="12">
        <v>12.45</v>
      </c>
      <c r="G7" s="12">
        <v>24.89</v>
      </c>
      <c r="H7" s="13">
        <v>7.96</v>
      </c>
    </row>
    <row r="8" spans="2:8" x14ac:dyDescent="0.25">
      <c r="B8" s="2" t="s">
        <v>2</v>
      </c>
      <c r="C8" s="12">
        <v>26.13</v>
      </c>
      <c r="D8" s="12">
        <v>12.45</v>
      </c>
      <c r="E8" s="12">
        <v>24.89</v>
      </c>
      <c r="F8" s="12">
        <v>12.45</v>
      </c>
      <c r="G8" s="12">
        <v>24.89</v>
      </c>
      <c r="H8" s="13">
        <v>7.96</v>
      </c>
    </row>
    <row r="9" spans="2:8" x14ac:dyDescent="0.25">
      <c r="B9" s="2" t="s">
        <v>3</v>
      </c>
      <c r="C9" s="12">
        <v>26.13</v>
      </c>
      <c r="D9" s="12">
        <v>12.45</v>
      </c>
      <c r="E9" s="12">
        <v>24.89</v>
      </c>
      <c r="F9" s="12">
        <v>12.45</v>
      </c>
      <c r="G9" s="12">
        <v>24.89</v>
      </c>
      <c r="H9" s="13">
        <v>7.96</v>
      </c>
    </row>
    <row r="10" spans="2:8" x14ac:dyDescent="0.25">
      <c r="B10" s="2" t="s">
        <v>4</v>
      </c>
      <c r="C10" s="12">
        <v>26.13</v>
      </c>
      <c r="D10" s="12">
        <v>12.45</v>
      </c>
      <c r="E10" s="12">
        <v>24.89</v>
      </c>
      <c r="F10" s="12">
        <v>12.45</v>
      </c>
      <c r="G10" s="12">
        <v>24.89</v>
      </c>
      <c r="H10" s="13">
        <v>7.96</v>
      </c>
    </row>
    <row r="11" spans="2:8" ht="15.75" thickBot="1" x14ac:dyDescent="0.3">
      <c r="B11" s="3" t="s">
        <v>5</v>
      </c>
      <c r="C11" s="14">
        <v>26.13</v>
      </c>
      <c r="D11" s="14">
        <v>12.45</v>
      </c>
      <c r="E11" s="14">
        <v>24.89</v>
      </c>
      <c r="F11" s="14">
        <v>12.45</v>
      </c>
      <c r="G11" s="14">
        <v>24.89</v>
      </c>
      <c r="H11" s="15">
        <v>7.96</v>
      </c>
    </row>
    <row r="12" spans="2:8" x14ac:dyDescent="0.25">
      <c r="B12" s="16" t="s">
        <v>6</v>
      </c>
      <c r="C12" s="17"/>
      <c r="D12" s="17">
        <v>12.45</v>
      </c>
      <c r="E12" s="17"/>
      <c r="F12" s="17">
        <v>12.45</v>
      </c>
      <c r="G12" s="17"/>
      <c r="H12" s="17">
        <v>7.96</v>
      </c>
    </row>
    <row r="13" spans="2:8" x14ac:dyDescent="0.25">
      <c r="C13" s="12"/>
      <c r="D13" s="12"/>
      <c r="E13" s="12"/>
      <c r="F13" s="12"/>
      <c r="G13" s="12"/>
      <c r="H13" s="12"/>
    </row>
    <row r="14" spans="2:8" x14ac:dyDescent="0.25">
      <c r="C14" s="12"/>
      <c r="D14" s="12"/>
      <c r="E14" s="12"/>
      <c r="F14" s="12"/>
      <c r="G14" s="12"/>
      <c r="H14" s="12"/>
    </row>
    <row r="15" spans="2:8" x14ac:dyDescent="0.25">
      <c r="B15" s="6" t="s">
        <v>13</v>
      </c>
      <c r="C15" s="12">
        <f>SUM(C6:C11)</f>
        <v>156.78</v>
      </c>
      <c r="D15" s="12">
        <f t="shared" ref="D15:H15" si="0">SUM(D6:D11)</f>
        <v>74.7</v>
      </c>
      <c r="E15" s="12">
        <f t="shared" si="0"/>
        <v>149.34</v>
      </c>
      <c r="F15" s="12">
        <f t="shared" si="0"/>
        <v>74.7</v>
      </c>
      <c r="G15" s="12">
        <f t="shared" si="0"/>
        <v>149.34</v>
      </c>
      <c r="H15" s="12">
        <f t="shared" si="0"/>
        <v>47.76</v>
      </c>
    </row>
    <row r="16" spans="2:8" ht="15.75" thickBot="1" x14ac:dyDescent="0.3"/>
    <row r="17" spans="2:5" x14ac:dyDescent="0.25">
      <c r="B17" s="8" t="s">
        <v>14</v>
      </c>
      <c r="C17" s="18">
        <f>+C15+E15+G15</f>
        <v>455.46000000000004</v>
      </c>
      <c r="D17" s="20">
        <f>+C17/C18</f>
        <v>2.3101034692635425</v>
      </c>
    </row>
    <row r="18" spans="2:5" ht="15.75" thickBot="1" x14ac:dyDescent="0.3">
      <c r="B18" s="9" t="s">
        <v>15</v>
      </c>
      <c r="C18" s="19">
        <f>+D15+F15+H15</f>
        <v>197.16</v>
      </c>
    </row>
    <row r="20" spans="2:5" ht="15.75" thickBot="1" x14ac:dyDescent="0.3"/>
    <row r="21" spans="2:5" x14ac:dyDescent="0.25">
      <c r="B21" s="1"/>
      <c r="C21" s="10" t="s">
        <v>7</v>
      </c>
      <c r="D21" s="10" t="s">
        <v>9</v>
      </c>
      <c r="E21" s="11" t="s">
        <v>11</v>
      </c>
    </row>
    <row r="22" spans="2:5" ht="15.75" thickBot="1" x14ac:dyDescent="0.3">
      <c r="B22" s="7" t="s">
        <v>17</v>
      </c>
      <c r="C22" s="4">
        <f>SUM(C6:C11)</f>
        <v>156.78</v>
      </c>
      <c r="D22" s="4">
        <f>SUM(E6:E11)</f>
        <v>149.34</v>
      </c>
      <c r="E22" s="5">
        <f>SUM(G6:G11)</f>
        <v>149.34</v>
      </c>
    </row>
    <row r="34" spans="2:5" ht="15.75" thickBot="1" x14ac:dyDescent="0.3"/>
    <row r="35" spans="2:5" x14ac:dyDescent="0.25">
      <c r="B35" s="1"/>
      <c r="C35" s="10" t="s">
        <v>8</v>
      </c>
      <c r="D35" s="10" t="s">
        <v>10</v>
      </c>
      <c r="E35" s="11" t="s">
        <v>12</v>
      </c>
    </row>
    <row r="36" spans="2:5" ht="15.75" thickBot="1" x14ac:dyDescent="0.3">
      <c r="B36" s="7" t="s">
        <v>17</v>
      </c>
      <c r="C36" s="14">
        <f>+D15</f>
        <v>74.7</v>
      </c>
      <c r="D36" s="14">
        <f>+F15</f>
        <v>74.7</v>
      </c>
      <c r="E36" s="15">
        <f>+H15</f>
        <v>47.76</v>
      </c>
    </row>
    <row r="37" spans="2:5" x14ac:dyDescent="0.25">
      <c r="D37" s="22">
        <f>+D36/E36</f>
        <v>1.5640703517587942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C8F98-5EA9-477A-88CA-3B086C9FC938}">
  <dimension ref="B2:P17"/>
  <sheetViews>
    <sheetView zoomScaleNormal="100" workbookViewId="0">
      <selection activeCell="W16" sqref="W16"/>
    </sheetView>
  </sheetViews>
  <sheetFormatPr defaultRowHeight="15" x14ac:dyDescent="0.25"/>
  <cols>
    <col min="2" max="2" width="14.7109375" customWidth="1"/>
    <col min="3" max="4" width="13.140625" bestFit="1" customWidth="1"/>
    <col min="5" max="5" width="11.5703125" bestFit="1" customWidth="1"/>
    <col min="6" max="6" width="9.5703125" bestFit="1" customWidth="1"/>
    <col min="7" max="7" width="8.28515625" bestFit="1" customWidth="1"/>
    <col min="8" max="8" width="11.28515625" bestFit="1" customWidth="1"/>
    <col min="10" max="10" width="14.7109375" customWidth="1"/>
    <col min="11" max="11" width="9.7109375" bestFit="1" customWidth="1"/>
    <col min="12" max="12" width="8.5703125" bestFit="1" customWidth="1"/>
    <col min="13" max="13" width="11.5703125" bestFit="1" customWidth="1"/>
    <col min="14" max="14" width="9.5703125" bestFit="1" customWidth="1"/>
    <col min="15" max="15" width="8.28515625" bestFit="1" customWidth="1"/>
    <col min="16" max="16" width="11.28515625" bestFit="1" customWidth="1"/>
  </cols>
  <sheetData>
    <row r="2" spans="2:16" x14ac:dyDescent="0.25">
      <c r="B2" t="s">
        <v>30</v>
      </c>
      <c r="J2" t="s">
        <v>31</v>
      </c>
    </row>
    <row r="3" spans="2:16" ht="15.75" thickBot="1" x14ac:dyDescent="0.3">
      <c r="C3" s="197" t="s">
        <v>22</v>
      </c>
      <c r="D3" s="197"/>
      <c r="E3" s="197"/>
      <c r="F3" s="197" t="s">
        <v>23</v>
      </c>
      <c r="G3" s="197"/>
      <c r="H3" s="197"/>
      <c r="K3" s="197" t="s">
        <v>22</v>
      </c>
      <c r="L3" s="197"/>
      <c r="M3" s="197"/>
      <c r="N3" s="197" t="s">
        <v>23</v>
      </c>
      <c r="O3" s="197"/>
      <c r="P3" s="197"/>
    </row>
    <row r="4" spans="2:16" ht="15.75" thickBot="1" x14ac:dyDescent="0.3">
      <c r="B4" s="32"/>
      <c r="C4" s="33" t="s">
        <v>11</v>
      </c>
      <c r="D4" s="34" t="s">
        <v>7</v>
      </c>
      <c r="E4" s="34" t="s">
        <v>20</v>
      </c>
      <c r="F4" s="34" t="s">
        <v>12</v>
      </c>
      <c r="G4" s="34" t="s">
        <v>8</v>
      </c>
      <c r="H4" s="35" t="s">
        <v>21</v>
      </c>
      <c r="J4" s="32"/>
      <c r="K4" s="48" t="s">
        <v>11</v>
      </c>
      <c r="L4" s="49" t="s">
        <v>7</v>
      </c>
      <c r="M4" s="49" t="s">
        <v>20</v>
      </c>
      <c r="N4" s="49" t="s">
        <v>12</v>
      </c>
      <c r="O4" s="49" t="s">
        <v>8</v>
      </c>
      <c r="P4" s="50" t="s">
        <v>21</v>
      </c>
    </row>
    <row r="5" spans="2:16" x14ac:dyDescent="0.25">
      <c r="B5" s="29" t="s">
        <v>25</v>
      </c>
      <c r="C5" s="36">
        <v>17.010000000000002</v>
      </c>
      <c r="D5" s="37">
        <v>17.010000000000002</v>
      </c>
      <c r="E5" s="38">
        <v>17</v>
      </c>
      <c r="F5" s="39">
        <v>16.91</v>
      </c>
      <c r="G5" s="37">
        <v>16.899999999999999</v>
      </c>
      <c r="H5" s="38">
        <v>17.18</v>
      </c>
      <c r="J5" s="29" t="s">
        <v>25</v>
      </c>
      <c r="K5" s="36">
        <f t="shared" ref="K5:P5" si="0">+C5-17</f>
        <v>1.0000000000001563E-2</v>
      </c>
      <c r="L5" s="37">
        <f t="shared" si="0"/>
        <v>1.0000000000001563E-2</v>
      </c>
      <c r="M5" s="51">
        <f t="shared" si="0"/>
        <v>0</v>
      </c>
      <c r="N5" s="36">
        <f t="shared" si="0"/>
        <v>-8.9999999999999858E-2</v>
      </c>
      <c r="O5" s="37">
        <f t="shared" si="0"/>
        <v>-0.10000000000000142</v>
      </c>
      <c r="P5" s="38">
        <f t="shared" si="0"/>
        <v>0.17999999999999972</v>
      </c>
    </row>
    <row r="6" spans="2:16" x14ac:dyDescent="0.25">
      <c r="B6" s="30" t="s">
        <v>24</v>
      </c>
      <c r="C6" s="40">
        <v>39</v>
      </c>
      <c r="D6" s="41">
        <v>39</v>
      </c>
      <c r="E6" s="42">
        <v>39</v>
      </c>
      <c r="F6" s="43">
        <v>38.840000000000003</v>
      </c>
      <c r="G6" s="41">
        <v>38.96</v>
      </c>
      <c r="H6" s="42">
        <v>39.14</v>
      </c>
      <c r="J6" s="30" t="s">
        <v>24</v>
      </c>
      <c r="K6" s="40">
        <f t="shared" ref="K6:P6" si="1">39-C6</f>
        <v>0</v>
      </c>
      <c r="L6" s="41">
        <f t="shared" si="1"/>
        <v>0</v>
      </c>
      <c r="M6" s="52">
        <f t="shared" si="1"/>
        <v>0</v>
      </c>
      <c r="N6" s="40">
        <f t="shared" si="1"/>
        <v>0.15999999999999659</v>
      </c>
      <c r="O6" s="41">
        <f t="shared" si="1"/>
        <v>3.9999999999999147E-2</v>
      </c>
      <c r="P6" s="42">
        <f t="shared" si="1"/>
        <v>-0.14000000000000057</v>
      </c>
    </row>
    <row r="7" spans="2:16" ht="15.75" thickBot="1" x14ac:dyDescent="0.3">
      <c r="B7" s="31" t="s">
        <v>26</v>
      </c>
      <c r="C7" s="44">
        <v>5.14</v>
      </c>
      <c r="D7" s="45">
        <v>4.88</v>
      </c>
      <c r="E7" s="46">
        <v>5</v>
      </c>
      <c r="F7" s="47">
        <v>5.01</v>
      </c>
      <c r="G7" s="45">
        <v>4.9000000000000004</v>
      </c>
      <c r="H7" s="46">
        <v>5.4</v>
      </c>
      <c r="J7" s="31" t="s">
        <v>26</v>
      </c>
      <c r="K7" s="54">
        <f t="shared" ref="K7:P7" si="2">+C7-5</f>
        <v>0.13999999999999968</v>
      </c>
      <c r="L7" s="55">
        <f t="shared" si="2"/>
        <v>-0.12000000000000011</v>
      </c>
      <c r="M7" s="56">
        <f t="shared" si="2"/>
        <v>0</v>
      </c>
      <c r="N7" s="54">
        <f t="shared" si="2"/>
        <v>9.9999999999997868E-3</v>
      </c>
      <c r="O7" s="55">
        <f t="shared" si="2"/>
        <v>-9.9999999999999645E-2</v>
      </c>
      <c r="P7" s="57">
        <f t="shared" si="2"/>
        <v>0.40000000000000036</v>
      </c>
    </row>
    <row r="8" spans="2:16" x14ac:dyDescent="0.25">
      <c r="B8" s="29" t="s">
        <v>27</v>
      </c>
      <c r="C8" s="36">
        <v>60.05</v>
      </c>
      <c r="D8" s="37">
        <v>60.03</v>
      </c>
      <c r="E8" s="38">
        <v>59.99</v>
      </c>
      <c r="F8" s="39">
        <v>59.67</v>
      </c>
      <c r="G8" s="37">
        <v>59.81</v>
      </c>
      <c r="H8" s="38">
        <v>60.19</v>
      </c>
      <c r="J8" s="29" t="s">
        <v>27</v>
      </c>
      <c r="K8" s="36">
        <f t="shared" ref="K8:P8" si="3">+C8-60</f>
        <v>4.9999999999997158E-2</v>
      </c>
      <c r="L8" s="37">
        <f t="shared" si="3"/>
        <v>3.0000000000001137E-2</v>
      </c>
      <c r="M8" s="51">
        <f t="shared" si="3"/>
        <v>-9.9999999999980105E-3</v>
      </c>
      <c r="N8" s="36">
        <f t="shared" si="3"/>
        <v>-0.32999999999999829</v>
      </c>
      <c r="O8" s="37">
        <f t="shared" si="3"/>
        <v>-0.18999999999999773</v>
      </c>
      <c r="P8" s="38">
        <f t="shared" si="3"/>
        <v>0.18999999999999773</v>
      </c>
    </row>
    <row r="9" spans="2:16" x14ac:dyDescent="0.25">
      <c r="B9" s="30" t="s">
        <v>28</v>
      </c>
      <c r="C9" s="40">
        <v>10.02</v>
      </c>
      <c r="D9" s="41">
        <v>10.039999999999999</v>
      </c>
      <c r="E9" s="42">
        <v>10.029999999999999</v>
      </c>
      <c r="F9" s="43">
        <v>9.9600000000000009</v>
      </c>
      <c r="G9" s="41">
        <v>9.94</v>
      </c>
      <c r="H9" s="42">
        <v>10.01</v>
      </c>
      <c r="J9" s="30" t="s">
        <v>28</v>
      </c>
      <c r="K9" s="40">
        <f t="shared" ref="K9:P10" si="4">+C9-10</f>
        <v>1.9999999999999574E-2</v>
      </c>
      <c r="L9" s="41">
        <f t="shared" si="4"/>
        <v>3.9999999999999147E-2</v>
      </c>
      <c r="M9" s="52">
        <f t="shared" si="4"/>
        <v>2.9999999999999361E-2</v>
      </c>
      <c r="N9" s="40">
        <f t="shared" si="4"/>
        <v>-3.9999999999999147E-2</v>
      </c>
      <c r="O9" s="41">
        <f t="shared" si="4"/>
        <v>-6.0000000000000497E-2</v>
      </c>
      <c r="P9" s="42">
        <f t="shared" si="4"/>
        <v>9.9999999999997868E-3</v>
      </c>
    </row>
    <row r="10" spans="2:16" ht="15.75" thickBot="1" x14ac:dyDescent="0.3">
      <c r="B10" s="31" t="s">
        <v>29</v>
      </c>
      <c r="C10" s="44">
        <v>10.15</v>
      </c>
      <c r="D10" s="45">
        <v>10.09</v>
      </c>
      <c r="E10" s="46">
        <v>10.07</v>
      </c>
      <c r="F10" s="47">
        <v>9.9499999999999993</v>
      </c>
      <c r="G10" s="45">
        <v>9.9600000000000009</v>
      </c>
      <c r="H10" s="46">
        <v>10.16</v>
      </c>
      <c r="J10" s="31" t="s">
        <v>29</v>
      </c>
      <c r="K10" s="44">
        <f t="shared" si="4"/>
        <v>0.15000000000000036</v>
      </c>
      <c r="L10" s="45">
        <f t="shared" si="4"/>
        <v>8.9999999999999858E-2</v>
      </c>
      <c r="M10" s="53">
        <f t="shared" si="4"/>
        <v>7.0000000000000284E-2</v>
      </c>
      <c r="N10" s="44">
        <f t="shared" si="4"/>
        <v>-5.0000000000000711E-2</v>
      </c>
      <c r="O10" s="45">
        <f t="shared" si="4"/>
        <v>-3.9999999999999147E-2</v>
      </c>
      <c r="P10" s="46">
        <f t="shared" si="4"/>
        <v>0.16000000000000014</v>
      </c>
    </row>
    <row r="13" spans="2:16" ht="15.75" thickBot="1" x14ac:dyDescent="0.3">
      <c r="B13" t="s">
        <v>36</v>
      </c>
    </row>
    <row r="14" spans="2:16" ht="15.75" thickBot="1" x14ac:dyDescent="0.3">
      <c r="B14" s="61"/>
      <c r="C14" s="59" t="s">
        <v>22</v>
      </c>
      <c r="D14" s="58" t="s">
        <v>32</v>
      </c>
    </row>
    <row r="15" spans="2:16" x14ac:dyDescent="0.25">
      <c r="B15" s="60" t="s">
        <v>33</v>
      </c>
      <c r="C15" s="23">
        <f>STDEV(K5:M5,K8:M8)</f>
        <v>2.1679483388677437E-2</v>
      </c>
      <c r="D15" s="24">
        <f>STDEV(N5:P5,N8:P8)</f>
        <v>0.20607442021431513</v>
      </c>
    </row>
    <row r="16" spans="2:16" x14ac:dyDescent="0.25">
      <c r="B16" s="30" t="s">
        <v>34</v>
      </c>
      <c r="C16" s="25">
        <f>STDEV(K6:M6,K9:M9)</f>
        <v>1.7606816861658634E-2</v>
      </c>
      <c r="D16" s="26">
        <f>STDEV(N6:P6,N9:P9)</f>
        <v>0.10193134944657502</v>
      </c>
    </row>
    <row r="17" spans="2:4" ht="15.75" thickBot="1" x14ac:dyDescent="0.3">
      <c r="B17" s="31" t="s">
        <v>35</v>
      </c>
      <c r="C17" s="27">
        <f>STDEV(K7:M7,K10:M10)</f>
        <v>0.10134100848126591</v>
      </c>
      <c r="D17" s="28">
        <f>STDEV(N7:P7,N10:P10)</f>
        <v>0.18747444270264332</v>
      </c>
    </row>
  </sheetData>
  <mergeCells count="4">
    <mergeCell ref="C3:E3"/>
    <mergeCell ref="F3:H3"/>
    <mergeCell ref="K3:M3"/>
    <mergeCell ref="N3:P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tests</vt:lpstr>
      <vt:lpstr>price</vt:lpstr>
      <vt:lpstr>dimensions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Gáspár</dc:creator>
  <cp:lastModifiedBy>Igor Gáspár</cp:lastModifiedBy>
  <dcterms:created xsi:type="dcterms:W3CDTF">2023-12-21T08:12:02Z</dcterms:created>
  <dcterms:modified xsi:type="dcterms:W3CDTF">2024-01-08T08:08:15Z</dcterms:modified>
</cp:coreProperties>
</file>