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857D7A9B-188B-41BE-A637-09F9AEA3FB2F}" xr6:coauthVersionLast="47" xr6:coauthVersionMax="47" xr10:uidLastSave="{00000000-0000-0000-0000-000000000000}"/>
  <bookViews>
    <workbookView xWindow="-120" yWindow="-120" windowWidth="29040" windowHeight="17520" xr2:uid="{F18D336F-7DAC-425F-939A-937B4396033F}"/>
  </bookViews>
  <sheets>
    <sheet name="testing" sheetId="2" r:id="rId1"/>
    <sheet name="shrinking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2" l="1"/>
  <c r="G21" i="2"/>
  <c r="G22" i="2"/>
  <c r="G17" i="2"/>
  <c r="F22" i="2"/>
  <c r="F21" i="2"/>
  <c r="F20" i="2"/>
  <c r="F17" i="2"/>
  <c r="H21" i="2"/>
  <c r="H22" i="2"/>
  <c r="H20" i="2"/>
  <c r="E80" i="2"/>
  <c r="E82" i="2"/>
  <c r="E81" i="2"/>
  <c r="C18" i="2"/>
  <c r="C19" i="2"/>
  <c r="D19" i="2"/>
  <c r="C20" i="2"/>
  <c r="D20" i="2"/>
  <c r="E20" i="2"/>
  <c r="C21" i="2"/>
  <c r="D21" i="2"/>
  <c r="E21" i="2"/>
  <c r="C22" i="2"/>
  <c r="D22" i="2"/>
  <c r="E22" i="2"/>
  <c r="D17" i="2"/>
  <c r="E17" i="2"/>
  <c r="C112" i="2"/>
  <c r="D112" i="2"/>
  <c r="E112" i="2"/>
  <c r="F112" i="2"/>
  <c r="C113" i="2"/>
  <c r="D113" i="2"/>
  <c r="E113" i="2"/>
  <c r="F113" i="2"/>
  <c r="C114" i="2"/>
  <c r="D114" i="2"/>
  <c r="E114" i="2"/>
  <c r="F114" i="2"/>
  <c r="C115" i="2"/>
  <c r="D115" i="2"/>
  <c r="E115" i="2"/>
  <c r="F115" i="2"/>
  <c r="C116" i="2"/>
  <c r="D116" i="2"/>
  <c r="E116" i="2"/>
  <c r="F116" i="2"/>
  <c r="F111" i="2"/>
  <c r="E111" i="2"/>
  <c r="D111" i="2"/>
  <c r="C111" i="2"/>
  <c r="F195" i="2"/>
  <c r="F193" i="2"/>
  <c r="F194" i="2"/>
  <c r="E63" i="2"/>
  <c r="F63" i="2" s="1"/>
  <c r="E62" i="2"/>
  <c r="F62" i="2" s="1"/>
  <c r="E61" i="2"/>
  <c r="F61" i="2" s="1"/>
  <c r="E60" i="2"/>
  <c r="E59" i="2"/>
  <c r="E58" i="2"/>
  <c r="F58" i="2" s="1"/>
  <c r="D222" i="2"/>
  <c r="E222" i="2" s="1"/>
  <c r="D223" i="2"/>
  <c r="E223" i="2" s="1"/>
  <c r="D224" i="2"/>
  <c r="E224" i="2" s="1"/>
  <c r="D80" i="2"/>
  <c r="D81" i="2"/>
  <c r="D82" i="2"/>
  <c r="E48" i="2"/>
  <c r="F48" i="2" s="1"/>
  <c r="E49" i="2"/>
  <c r="F49" i="2" s="1"/>
  <c r="E50" i="2"/>
  <c r="F50" i="2" s="1"/>
  <c r="D221" i="2"/>
  <c r="E221" i="2" s="1"/>
  <c r="D220" i="2"/>
  <c r="E220" i="2" s="1"/>
  <c r="D219" i="2"/>
  <c r="E219" i="2" s="1"/>
  <c r="D79" i="2"/>
  <c r="D78" i="2"/>
  <c r="D77" i="2"/>
  <c r="E47" i="2"/>
  <c r="F47" i="2" s="1"/>
  <c r="E46" i="2"/>
  <c r="F46" i="2" s="1"/>
  <c r="E45" i="2"/>
  <c r="F45" i="2" s="1"/>
  <c r="C17" i="2"/>
  <c r="E20" i="1"/>
  <c r="D20" i="1"/>
  <c r="C20" i="1"/>
  <c r="E19" i="1"/>
  <c r="D19" i="1"/>
  <c r="C19" i="1"/>
  <c r="E18" i="1"/>
  <c r="D18" i="1"/>
  <c r="C18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  <c r="P7" i="1"/>
  <c r="O7" i="1"/>
  <c r="N7" i="1"/>
  <c r="M7" i="1"/>
  <c r="L7" i="1"/>
  <c r="K7" i="1"/>
  <c r="P6" i="1"/>
  <c r="O6" i="1"/>
  <c r="N6" i="1"/>
  <c r="M6" i="1"/>
  <c r="L6" i="1"/>
  <c r="K6" i="1"/>
  <c r="P5" i="1"/>
  <c r="O5" i="1"/>
  <c r="N5" i="1"/>
  <c r="M5" i="1"/>
  <c r="L5" i="1"/>
  <c r="K5" i="1"/>
  <c r="P4" i="1"/>
  <c r="O4" i="1"/>
  <c r="N4" i="1"/>
  <c r="M4" i="1"/>
  <c r="L4" i="1"/>
  <c r="K4" i="1"/>
  <c r="G115" i="2" l="1"/>
  <c r="G114" i="2"/>
  <c r="G116" i="2"/>
  <c r="G50" i="2"/>
  <c r="G49" i="2"/>
  <c r="G48" i="2"/>
  <c r="G61" i="2"/>
  <c r="G63" i="2"/>
  <c r="F60" i="2"/>
  <c r="G62" i="2"/>
  <c r="F59" i="2"/>
</calcChain>
</file>

<file path=xl/sharedStrings.xml><?xml version="1.0" encoding="utf-8"?>
<sst xmlns="http://schemas.openxmlformats.org/spreadsheetml/2006/main" count="208" uniqueCount="108">
  <si>
    <t>X 50</t>
  </si>
  <si>
    <t>Y 50</t>
  </si>
  <si>
    <t>Z 50</t>
  </si>
  <si>
    <t>X 20</t>
  </si>
  <si>
    <t>Y 20</t>
  </si>
  <si>
    <t>Z 20</t>
  </si>
  <si>
    <t>Standard 2"</t>
  </si>
  <si>
    <t>ABS-Like 2"</t>
  </si>
  <si>
    <t>PA-Like 2"</t>
  </si>
  <si>
    <t>Standard 20"</t>
  </si>
  <si>
    <t>ABS-Like 20"</t>
  </si>
  <si>
    <t>PA-Like 20"</t>
  </si>
  <si>
    <t>D 10 X Hor</t>
  </si>
  <si>
    <t>D 10 X Vert</t>
  </si>
  <si>
    <t>D 10 Z Vert</t>
  </si>
  <si>
    <t>2" curing</t>
  </si>
  <si>
    <t>20" curing</t>
  </si>
  <si>
    <t>D 10 Y Hor*</t>
  </si>
  <si>
    <t>X</t>
  </si>
  <si>
    <t>Y</t>
  </si>
  <si>
    <t>Z</t>
  </si>
  <si>
    <t>Standard</t>
  </si>
  <si>
    <t>ABS-Like</t>
  </si>
  <si>
    <t>PA-Like</t>
  </si>
  <si>
    <t>*Elephant foot included in measuring - not used in calculation for Y</t>
  </si>
  <si>
    <t>RAW DATA:</t>
  </si>
  <si>
    <t>Creep test C-bending, reference surface [mm] (default 12mm), constant load 1,25 kg</t>
  </si>
  <si>
    <t>No Load</t>
  </si>
  <si>
    <t>Day 0</t>
  </si>
  <si>
    <t>Day 1</t>
  </si>
  <si>
    <t>Day 2</t>
  </si>
  <si>
    <t>Day 3</t>
  </si>
  <si>
    <t>Day 4</t>
  </si>
  <si>
    <t>Day 5</t>
  </si>
  <si>
    <t>C-bending: Creeping calculated from raw data (difference between two days)</t>
  </si>
  <si>
    <t>Tensile test, break load (kg)</t>
  </si>
  <si>
    <t>Test 1</t>
  </si>
  <si>
    <t>Test 2</t>
  </si>
  <si>
    <t>Average (kg)</t>
  </si>
  <si>
    <t>MPa</t>
  </si>
  <si>
    <t>Min area 4x4mm</t>
  </si>
  <si>
    <t>Layer adhesion test, break load (kg)</t>
  </si>
  <si>
    <t>Average</t>
  </si>
  <si>
    <t>Min area 4x4mm, vertical test specimen</t>
  </si>
  <si>
    <t>Shear stress test, break load (kg)</t>
  </si>
  <si>
    <t>Break kg</t>
  </si>
  <si>
    <t>Area: 2 x Ø 5 mm</t>
  </si>
  <si>
    <t>Bending. Deformation at given load after 30 sec, (mm)</t>
  </si>
  <si>
    <t>1.25kg</t>
  </si>
  <si>
    <t>2.5kg</t>
  </si>
  <si>
    <t>5kg</t>
  </si>
  <si>
    <t>10kg</t>
  </si>
  <si>
    <t>Bending ISO178 (dist. Between supports 50mm)</t>
  </si>
  <si>
    <t>More info about bending in next graph</t>
  </si>
  <si>
    <t>Bending, deformation at given load after 1", 30" and 60"</t>
  </si>
  <si>
    <t>1,25kg 1"</t>
  </si>
  <si>
    <t>1,25kg 30"</t>
  </si>
  <si>
    <t>1,25kg 60"</t>
  </si>
  <si>
    <t>2,5kg 1"</t>
  </si>
  <si>
    <t>2,5kg 30"</t>
  </si>
  <si>
    <t>2,5kg 60"</t>
  </si>
  <si>
    <t>5kg 1"</t>
  </si>
  <si>
    <t>5kg 30"</t>
  </si>
  <si>
    <t>5kg 60"</t>
  </si>
  <si>
    <t>10kg 1"</t>
  </si>
  <si>
    <t>10kg 30"</t>
  </si>
  <si>
    <t>10kg 60"</t>
  </si>
  <si>
    <t>Torque (twist) test, Nm</t>
  </si>
  <si>
    <t>Load at 90°</t>
  </si>
  <si>
    <t>Max Nm</t>
  </si>
  <si>
    <t>Approx turns</t>
  </si>
  <si>
    <t>Izod impact test, E break in Joules</t>
  </si>
  <si>
    <t>dH [mm]</t>
  </si>
  <si>
    <t>E br [J]</t>
  </si>
  <si>
    <t>kJ/m²</t>
  </si>
  <si>
    <t>Deform °C</t>
  </si>
  <si>
    <t>I do not recommend continuous use at this temperature)</t>
  </si>
  <si>
    <t>Sunlu Resin (Standard, ABS Like, PA Like), MyTechFun, 2023-05-04</t>
  </si>
  <si>
    <t>ST. 2'</t>
  </si>
  <si>
    <t>ABS 2'</t>
  </si>
  <si>
    <t>PA 2'</t>
  </si>
  <si>
    <t>ST. 20'</t>
  </si>
  <si>
    <t>ABS 20'</t>
  </si>
  <si>
    <t>PA 20'</t>
  </si>
  <si>
    <t>Price</t>
  </si>
  <si>
    <t>USD</t>
  </si>
  <si>
    <t>Mass</t>
  </si>
  <si>
    <t>1 kg</t>
  </si>
  <si>
    <t>*price on date: 2023-04-29</t>
  </si>
  <si>
    <t>2' vs 20'</t>
  </si>
  <si>
    <t>2' - 20'</t>
  </si>
  <si>
    <t>Smaller values are better (less deformation)</t>
  </si>
  <si>
    <t xml:space="preserve">(but this was only a 20-minute test, </t>
  </si>
  <si>
    <t>Spring test</t>
  </si>
  <si>
    <t>Max load kg</t>
  </si>
  <si>
    <t>1.25 or 2.5 or 5 kg</t>
  </si>
  <si>
    <t>soft</t>
  </si>
  <si>
    <t>softer</t>
  </si>
  <si>
    <t>the softest</t>
  </si>
  <si>
    <t>Temperature test (state after 240°C, since visual deformation was not visible)</t>
  </si>
  <si>
    <t>*smaller values are better, perfect if 0</t>
  </si>
  <si>
    <t>cracked</t>
  </si>
  <si>
    <t>Figure dropping test</t>
  </si>
  <si>
    <t>Broken objects:</t>
  </si>
  <si>
    <t>4/4</t>
  </si>
  <si>
    <t>0/4</t>
  </si>
  <si>
    <t>Droping 3 times from 2,5m to ceramic tiles:</t>
  </si>
  <si>
    <t>(best if 0/4)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</si>
</sst>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0.000"/>
    <numFmt numFmtId="167" formatCode="\+0%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2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7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5" fillId="0" borderId="0" xfId="0" applyFont="1"/>
    <xf numFmtId="0" fontId="5" fillId="2" borderId="0" xfId="0" applyFont="1" applyFill="1"/>
    <xf numFmtId="0" fontId="4" fillId="0" borderId="0" xfId="0" applyFont="1"/>
    <xf numFmtId="0" fontId="0" fillId="0" borderId="11" xfId="0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0" borderId="5" xfId="0" applyFont="1" applyBorder="1" applyAlignment="1">
      <alignment horizontal="center"/>
    </xf>
    <xf numFmtId="165" fontId="7" fillId="0" borderId="0" xfId="0" applyNumberFormat="1" applyFont="1" applyAlignment="1">
      <alignment horizontal="left"/>
    </xf>
    <xf numFmtId="0" fontId="6" fillId="0" borderId="0" xfId="0" applyFont="1"/>
    <xf numFmtId="165" fontId="5" fillId="0" borderId="0" xfId="0" applyNumberFormat="1" applyFont="1" applyAlignment="1">
      <alignment horizontal="center"/>
    </xf>
    <xf numFmtId="0" fontId="0" fillId="0" borderId="20" xfId="0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4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0" fillId="0" borderId="25" xfId="0" applyBorder="1"/>
    <xf numFmtId="0" fontId="12" fillId="0" borderId="1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13" fillId="0" borderId="0" xfId="0" applyFont="1"/>
    <xf numFmtId="0" fontId="0" fillId="0" borderId="26" xfId="0" applyBorder="1"/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5" fillId="6" borderId="17" xfId="0" applyFont="1" applyFill="1" applyBorder="1" applyAlignment="1">
      <alignment horizontal="center"/>
    </xf>
    <xf numFmtId="0" fontId="5" fillId="6" borderId="18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6" borderId="16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7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14" fillId="0" borderId="0" xfId="0" applyFont="1" applyAlignment="1">
      <alignment horizontal="center"/>
    </xf>
    <xf numFmtId="166" fontId="5" fillId="0" borderId="5" xfId="0" applyNumberFormat="1" applyFont="1" applyBorder="1" applyAlignment="1">
      <alignment horizontal="center"/>
    </xf>
    <xf numFmtId="165" fontId="14" fillId="0" borderId="0" xfId="0" applyNumberFormat="1" applyFont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6" fontId="5" fillId="0" borderId="10" xfId="0" applyNumberFormat="1" applyFont="1" applyBorder="1" applyAlignment="1">
      <alignment horizontal="center"/>
    </xf>
    <xf numFmtId="166" fontId="5" fillId="0" borderId="0" xfId="0" applyNumberFormat="1" applyFont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15" fillId="0" borderId="21" xfId="0" applyFont="1" applyBorder="1"/>
    <xf numFmtId="0" fontId="15" fillId="0" borderId="22" xfId="0" applyFont="1" applyBorder="1"/>
    <xf numFmtId="0" fontId="15" fillId="0" borderId="23" xfId="0" applyFont="1" applyBorder="1"/>
    <xf numFmtId="0" fontId="15" fillId="0" borderId="24" xfId="0" applyFont="1" applyBorder="1"/>
    <xf numFmtId="0" fontId="12" fillId="0" borderId="0" xfId="0" applyFont="1"/>
    <xf numFmtId="167" fontId="0" fillId="0" borderId="0" xfId="1" applyNumberFormat="1" applyFont="1" applyAlignment="1">
      <alignment horizontal="left"/>
    </xf>
    <xf numFmtId="0" fontId="12" fillId="0" borderId="3" xfId="0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16" fontId="0" fillId="0" borderId="0" xfId="0" applyNumberForma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31" xfId="0" applyFont="1" applyBorder="1"/>
    <xf numFmtId="0" fontId="15" fillId="0" borderId="32" xfId="0" applyFont="1" applyBorder="1"/>
    <xf numFmtId="0" fontId="15" fillId="0" borderId="33" xfId="0" applyFont="1" applyBorder="1"/>
    <xf numFmtId="0" fontId="15" fillId="0" borderId="34" xfId="0" applyFont="1" applyBorder="1"/>
    <xf numFmtId="9" fontId="0" fillId="0" borderId="0" xfId="1" applyFont="1" applyAlignment="1">
      <alignment horizontal="left"/>
    </xf>
    <xf numFmtId="0" fontId="16" fillId="0" borderId="0" xfId="0" applyFont="1"/>
    <xf numFmtId="0" fontId="5" fillId="0" borderId="19" xfId="0" applyFont="1" applyBorder="1" applyAlignment="1">
      <alignment horizontal="left"/>
    </xf>
    <xf numFmtId="0" fontId="13" fillId="0" borderId="35" xfId="0" applyFont="1" applyBorder="1"/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1" xfId="0" quotePrefix="1" applyFont="1" applyBorder="1" applyAlignment="1">
      <alignment horizontal="center"/>
    </xf>
    <xf numFmtId="0" fontId="0" fillId="0" borderId="22" xfId="0" quotePrefix="1" applyFont="1" applyBorder="1" applyAlignment="1">
      <alignment horizontal="center"/>
    </xf>
    <xf numFmtId="0" fontId="0" fillId="0" borderId="24" xfId="0" quotePrefix="1" applyFont="1" applyBorder="1" applyAlignment="1">
      <alignment horizontal="center"/>
    </xf>
    <xf numFmtId="0" fontId="17" fillId="0" borderId="0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Tensile</a:t>
            </a:r>
            <a:r>
              <a:rPr lang="hu-HU" baseline="0"/>
              <a:t> test, break load (kg)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testing!$E$44</c:f>
              <c:strCache>
                <c:ptCount val="1"/>
                <c:pt idx="0">
                  <c:v>Average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testing!$B$45:$B$50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testing!$E$45:$E$50</c:f>
              <c:numCache>
                <c:formatCode>General</c:formatCode>
                <c:ptCount val="6"/>
                <c:pt idx="0">
                  <c:v>45</c:v>
                </c:pt>
                <c:pt idx="1">
                  <c:v>65.800000000000011</c:v>
                </c:pt>
                <c:pt idx="2">
                  <c:v>61.900000000000006</c:v>
                </c:pt>
                <c:pt idx="3">
                  <c:v>68.599999999999994</c:v>
                </c:pt>
                <c:pt idx="4">
                  <c:v>76.699999999999989</c:v>
                </c:pt>
                <c:pt idx="5">
                  <c:v>86.9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A-4FD8-AD3E-17781ABB4E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6394224"/>
        <c:axId val="816395056"/>
      </c:barChart>
      <c:catAx>
        <c:axId val="816394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5056"/>
        <c:crosses val="autoZero"/>
        <c:auto val="1"/>
        <c:lblAlgn val="ctr"/>
        <c:lblOffset val="100"/>
        <c:noMultiLvlLbl val="0"/>
      </c:catAx>
      <c:valAx>
        <c:axId val="81639505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639422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Size in %</a:t>
            </a:r>
            <a:r>
              <a:rPr lang="hu-HU" baseline="0"/>
              <a:t> relative to designed dimension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shrinking!$B$18</c:f>
              <c:strCache>
                <c:ptCount val="1"/>
                <c:pt idx="0">
                  <c:v>X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shrinking!$C$18:$E$18</c:f>
              <c:numCache>
                <c:formatCode>0.0%</c:formatCode>
                <c:ptCount val="3"/>
                <c:pt idx="0">
                  <c:v>0.99472500000000008</c:v>
                </c:pt>
                <c:pt idx="1">
                  <c:v>1.0026625</c:v>
                </c:pt>
                <c:pt idx="2">
                  <c:v>0.99573750000000005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B-4DCB-9358-4339964A647D}"/>
            </c:ext>
          </c:extLst>
        </c:ser>
        <c:ser>
          <c:idx val="1"/>
          <c:order val="1"/>
          <c:tx>
            <c:strRef>
              <c:f>shrinking!$B$19</c:f>
              <c:strCache>
                <c:ptCount val="1"/>
                <c:pt idx="0">
                  <c:v>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shrinking!$C$19:$E$19</c:f>
              <c:numCache>
                <c:formatCode>0.0%</c:formatCode>
                <c:ptCount val="3"/>
                <c:pt idx="0">
                  <c:v>0.99832500000000002</c:v>
                </c:pt>
                <c:pt idx="1">
                  <c:v>1.0018499999999999</c:v>
                </c:pt>
                <c:pt idx="2">
                  <c:v>0.99797499999999995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0B-4DCB-9358-4339964A647D}"/>
            </c:ext>
          </c:extLst>
        </c:ser>
        <c:ser>
          <c:idx val="2"/>
          <c:order val="2"/>
          <c:tx>
            <c:strRef>
              <c:f>shrinking!$B$20</c:f>
              <c:strCache>
                <c:ptCount val="1"/>
                <c:pt idx="0">
                  <c:v>Z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shrinking!$C$17:$E$17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shrinking!$C$20:$E$20</c:f>
              <c:numCache>
                <c:formatCode>0.0%</c:formatCode>
                <c:ptCount val="3"/>
                <c:pt idx="0">
                  <c:v>0.99681666666666668</c:v>
                </c:pt>
                <c:pt idx="1">
                  <c:v>1.0011166666666667</c:v>
                </c:pt>
                <c:pt idx="2">
                  <c:v>0.99586666666666668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0B-4DCB-9358-4339964A64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86144"/>
        <c:axId val="14788064"/>
      </c:barChart>
      <c:catAx>
        <c:axId val="1478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788064"/>
        <c:crosses val="autoZero"/>
        <c:auto val="1"/>
        <c:lblAlgn val="ctr"/>
        <c:lblOffset val="100"/>
        <c:noMultiLvlLbl val="0"/>
      </c:catAx>
      <c:valAx>
        <c:axId val="14788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4786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Layer adhesion test,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testing!$E$57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testing!$B$58:$B$63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testing!$E$58:$E$63</c:f>
              <c:numCache>
                <c:formatCode>General</c:formatCode>
                <c:ptCount val="6"/>
                <c:pt idx="0">
                  <c:v>47.599999999999994</c:v>
                </c:pt>
                <c:pt idx="1">
                  <c:v>54.7</c:v>
                </c:pt>
                <c:pt idx="2">
                  <c:v>57.5</c:v>
                </c:pt>
                <c:pt idx="3">
                  <c:v>67.8</c:v>
                </c:pt>
                <c:pt idx="4">
                  <c:v>76.900000000000006</c:v>
                </c:pt>
                <c:pt idx="5">
                  <c:v>81.300000000000011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A0-4D7B-BBDD-95D2114A6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7306704"/>
        <c:axId val="741500352"/>
      </c:barChart>
      <c:catAx>
        <c:axId val="73730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41500352"/>
        <c:crosses val="autoZero"/>
        <c:auto val="1"/>
        <c:lblAlgn val="ctr"/>
        <c:lblOffset val="100"/>
        <c:noMultiLvlLbl val="0"/>
      </c:catAx>
      <c:valAx>
        <c:axId val="741500352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37306704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Shear stress, break load (kg)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testing!$C$76</c:f>
              <c:strCache>
                <c:ptCount val="1"/>
                <c:pt idx="0">
                  <c:v>Break 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testing!$B$77:$B$82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testing!$C$77:$C$82</c:f>
              <c:numCache>
                <c:formatCode>General</c:formatCode>
                <c:ptCount val="6"/>
                <c:pt idx="0">
                  <c:v>73.2</c:v>
                </c:pt>
                <c:pt idx="1">
                  <c:v>115</c:v>
                </c:pt>
                <c:pt idx="2">
                  <c:v>115.6</c:v>
                </c:pt>
                <c:pt idx="3">
                  <c:v>99</c:v>
                </c:pt>
                <c:pt idx="4">
                  <c:v>129.80000000000001</c:v>
                </c:pt>
                <c:pt idx="5">
                  <c:v>120.6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D5-46E9-936F-F0FF8C05C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0951536"/>
        <c:axId val="810951120"/>
      </c:barChart>
      <c:catAx>
        <c:axId val="81095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120"/>
        <c:crosses val="autoZero"/>
        <c:auto val="1"/>
        <c:lblAlgn val="ctr"/>
        <c:lblOffset val="100"/>
        <c:noMultiLvlLbl val="0"/>
      </c:catAx>
      <c:valAx>
        <c:axId val="8109511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95153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 break [kJ/m</a:t>
            </a:r>
            <a:r>
              <a:rPr lang="hu-HU" sz="1400" b="0" i="0" u="none" strike="noStrike" baseline="0">
                <a:effectLst/>
              </a:rPr>
              <a:t>²</a:t>
            </a:r>
            <a:r>
              <a:rPr lang="hu-HU"/>
              <a:t>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testing!$E$218</c:f>
              <c:strCache>
                <c:ptCount val="1"/>
                <c:pt idx="0">
                  <c:v>kJ/m²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testing!$B$219:$B$224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testing!$E$219:$E$224</c:f>
              <c:numCache>
                <c:formatCode>0.0</c:formatCode>
                <c:ptCount val="6"/>
                <c:pt idx="0">
                  <c:v>1.2262500000000001</c:v>
                </c:pt>
                <c:pt idx="1">
                  <c:v>4.7517187499999993</c:v>
                </c:pt>
                <c:pt idx="2">
                  <c:v>0.61312500000000003</c:v>
                </c:pt>
                <c:pt idx="3">
                  <c:v>4.4451562500000001</c:v>
                </c:pt>
                <c:pt idx="4">
                  <c:v>0</c:v>
                </c:pt>
                <c:pt idx="5">
                  <c:v>0.91968749999999999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55-4473-BE51-E18A9CA22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1920"/>
        <c:axId val="1003929840"/>
      </c:barChart>
      <c:catAx>
        <c:axId val="1003931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29840"/>
        <c:crosses val="autoZero"/>
        <c:auto val="1"/>
        <c:lblAlgn val="ctr"/>
        <c:lblOffset val="100"/>
        <c:noMultiLvlLbl val="0"/>
      </c:catAx>
      <c:valAx>
        <c:axId val="10039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1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Torque</a:t>
            </a:r>
            <a:r>
              <a:rPr lang="hu-HU" baseline="0"/>
              <a:t> test (Nm)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testing!$C$189</c:f>
              <c:strCache>
                <c:ptCount val="1"/>
                <c:pt idx="0">
                  <c:v>Load at 90°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testing!$B$190:$B$195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testing!$C$190:$C$195</c:f>
              <c:numCache>
                <c:formatCode>General</c:formatCode>
                <c:ptCount val="6"/>
                <c:pt idx="1">
                  <c:v>1.4</c:v>
                </c:pt>
                <c:pt idx="2">
                  <c:v>1.3</c:v>
                </c:pt>
                <c:pt idx="4">
                  <c:v>1.5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6-4D72-9176-047D455A031D}"/>
            </c:ext>
          </c:extLst>
        </c:ser>
        <c:ser>
          <c:idx val="1"/>
          <c:order val="1"/>
          <c:tx>
            <c:strRef>
              <c:f>testing!$D$189</c:f>
              <c:strCache>
                <c:ptCount val="1"/>
                <c:pt idx="0">
                  <c:v>Max Nm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testing!$B$190:$B$195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testing!$D$190:$D$195</c:f>
              <c:numCache>
                <c:formatCode>General</c:formatCode>
                <c:ptCount val="6"/>
                <c:pt idx="0">
                  <c:v>0.6</c:v>
                </c:pt>
                <c:pt idx="1">
                  <c:v>1.6</c:v>
                </c:pt>
                <c:pt idx="2">
                  <c:v>1.4</c:v>
                </c:pt>
                <c:pt idx="3">
                  <c:v>0.7</c:v>
                </c:pt>
                <c:pt idx="4">
                  <c:v>1.7</c:v>
                </c:pt>
                <c:pt idx="5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B6-4D72-9176-047D455A0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03934416"/>
        <c:axId val="1003934832"/>
      </c:barChart>
      <c:catAx>
        <c:axId val="100393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832"/>
        <c:crosses val="autoZero"/>
        <c:auto val="1"/>
        <c:lblAlgn val="ctr"/>
        <c:lblOffset val="100"/>
        <c:noMultiLvlLbl val="0"/>
      </c:catAx>
      <c:valAx>
        <c:axId val="1003934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3934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800" b="0" i="0" baseline="0">
                <a:effectLst/>
              </a:rPr>
              <a:t>Creep test, reference dimension change in mm</a:t>
            </a:r>
            <a:endParaRPr lang="hu-HU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testing!$B$17</c:f>
              <c:strCache>
                <c:ptCount val="1"/>
                <c:pt idx="0">
                  <c:v>ST. 2'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testing!$C$17:$G$17</c:f>
              <c:numCache>
                <c:formatCode>General</c:formatCode>
                <c:ptCount val="5"/>
                <c:pt idx="0">
                  <c:v>10.11</c:v>
                </c:pt>
                <c:pt idx="1">
                  <c:v>8.3100000000000023</c:v>
                </c:pt>
                <c:pt idx="2">
                  <c:v>3.1499999999999986</c:v>
                </c:pt>
                <c:pt idx="3">
                  <c:v>2.5399999999999991</c:v>
                </c:pt>
                <c:pt idx="4">
                  <c:v>1.6899999999999977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CD-44D7-AA88-B0499D3E34C9}"/>
            </c:ext>
          </c:extLst>
        </c:ser>
        <c:ser>
          <c:idx val="1"/>
          <c:order val="1"/>
          <c:tx>
            <c:strRef>
              <c:f>testing!$B$18</c:f>
              <c:strCache>
                <c:ptCount val="1"/>
                <c:pt idx="0">
                  <c:v>ABS 2'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  <a:headEnd w="lg" len="med"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accent2"/>
                </a:solidFill>
                <a:ln w="76200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76200" cap="rnd">
                <a:solidFill>
                  <a:schemeClr val="accent1"/>
                </a:solidFill>
                <a:round/>
                <a:headEnd w="lg" len="med"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B-4E7D-AAE3-ABAC3453E925}"/>
              </c:ext>
            </c:extLst>
          </c:dPt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testing!$C$18:$G$18</c:f>
              <c:numCache>
                <c:formatCode>General</c:formatCode>
                <c:ptCount val="5"/>
                <c:pt idx="0">
                  <c:v>50.45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D-44D7-AA88-B0499D3E34C9}"/>
            </c:ext>
          </c:extLst>
        </c:ser>
        <c:ser>
          <c:idx val="2"/>
          <c:order val="2"/>
          <c:tx>
            <c:strRef>
              <c:f>testing!$B$19</c:f>
              <c:strCache>
                <c:ptCount val="1"/>
                <c:pt idx="0">
                  <c:v>PA 2'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testing!$C$19:$G$19</c:f>
              <c:numCache>
                <c:formatCode>General</c:formatCode>
                <c:ptCount val="5"/>
                <c:pt idx="0">
                  <c:v>30.669999999999998</c:v>
                </c:pt>
                <c:pt idx="1">
                  <c:v>36.700000000000003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CD-44D7-AA88-B0499D3E34C9}"/>
            </c:ext>
          </c:extLst>
        </c:ser>
        <c:ser>
          <c:idx val="3"/>
          <c:order val="3"/>
          <c:tx>
            <c:strRef>
              <c:f>testing!$B$20</c:f>
              <c:strCache>
                <c:ptCount val="1"/>
                <c:pt idx="0">
                  <c:v>ST. 20'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testing!$C$20:$G$20</c:f>
              <c:numCache>
                <c:formatCode>General</c:formatCode>
                <c:ptCount val="5"/>
                <c:pt idx="0">
                  <c:v>2.7799999999999976</c:v>
                </c:pt>
                <c:pt idx="1">
                  <c:v>3.379999999999999</c:v>
                </c:pt>
                <c:pt idx="2">
                  <c:v>2.0200000000000031</c:v>
                </c:pt>
                <c:pt idx="3">
                  <c:v>2.7999999999999972</c:v>
                </c:pt>
                <c:pt idx="4">
                  <c:v>1.8800000000000026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4CD-44D7-AA88-B0499D3E34C9}"/>
            </c:ext>
          </c:extLst>
        </c:ser>
        <c:ser>
          <c:idx val="4"/>
          <c:order val="4"/>
          <c:tx>
            <c:strRef>
              <c:f>testing!$B$21</c:f>
              <c:strCache>
                <c:ptCount val="1"/>
                <c:pt idx="0">
                  <c:v>ABS 20'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testing!$C$21:$G$21</c:f>
              <c:numCache>
                <c:formatCode>General</c:formatCode>
                <c:ptCount val="5"/>
                <c:pt idx="0">
                  <c:v>10.199999999999999</c:v>
                </c:pt>
                <c:pt idx="1">
                  <c:v>9.3100000000000023</c:v>
                </c:pt>
                <c:pt idx="2">
                  <c:v>10.339999999999996</c:v>
                </c:pt>
                <c:pt idx="3">
                  <c:v>10.490000000000002</c:v>
                </c:pt>
                <c:pt idx="4">
                  <c:v>7.8400000000000034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E1-4B59-B89D-9BD0309D6E44}"/>
            </c:ext>
          </c:extLst>
        </c:ser>
        <c:ser>
          <c:idx val="5"/>
          <c:order val="5"/>
          <c:tx>
            <c:strRef>
              <c:f>testing!$B$22</c:f>
              <c:strCache>
                <c:ptCount val="1"/>
                <c:pt idx="0">
                  <c:v>PA 20'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testing!$C$16:$G$16</c:f>
              <c:strCache>
                <c:ptCount val="5"/>
                <c:pt idx="0">
                  <c:v>Day 1</c:v>
                </c:pt>
                <c:pt idx="1">
                  <c:v>Day 2</c:v>
                </c:pt>
                <c:pt idx="2">
                  <c:v>Day 3</c:v>
                </c:pt>
                <c:pt idx="3">
                  <c:v>Day 4</c:v>
                </c:pt>
                <c:pt idx="4">
                  <c:v>Day 5</c:v>
                </c:pt>
              </c:strCache>
            </c:strRef>
          </c:cat>
          <c:val>
            <c:numRef>
              <c:f>testing!$C$22:$G$22</c:f>
              <c:numCache>
                <c:formatCode>General</c:formatCode>
                <c:ptCount val="5"/>
                <c:pt idx="0">
                  <c:v>6.889999999999997</c:v>
                </c:pt>
                <c:pt idx="1">
                  <c:v>6.7000000000000028</c:v>
                </c:pt>
                <c:pt idx="2">
                  <c:v>6.6499999999999986</c:v>
                </c:pt>
                <c:pt idx="3">
                  <c:v>6.4600000000000009</c:v>
                </c:pt>
                <c:pt idx="4">
                  <c:v>5.1999999999999957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E1-4B59-B89D-9BD0309D6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123280"/>
        <c:axId val="1663137424"/>
      </c:lineChart>
      <c:catAx>
        <c:axId val="1663123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37424"/>
        <c:crosses val="autoZero"/>
        <c:auto val="1"/>
        <c:lblAlgn val="ctr"/>
        <c:lblOffset val="100"/>
        <c:noMultiLvlLbl val="0"/>
      </c:catAx>
      <c:valAx>
        <c:axId val="166313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66312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Bending, deformation at load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testing!$B$141</c:f>
              <c:strCache>
                <c:ptCount val="1"/>
                <c:pt idx="0">
                  <c:v>ST. 2'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testing!$C$141:$N$141</c:f>
              <c:numCache>
                <c:formatCode>General</c:formatCode>
                <c:ptCount val="12"/>
                <c:pt idx="0">
                  <c:v>0.55000000000000004</c:v>
                </c:pt>
                <c:pt idx="1">
                  <c:v>0.62</c:v>
                </c:pt>
                <c:pt idx="2">
                  <c:v>0.64</c:v>
                </c:pt>
                <c:pt idx="3">
                  <c:v>0.98</c:v>
                </c:pt>
                <c:pt idx="4">
                  <c:v>1.06</c:v>
                </c:pt>
                <c:pt idx="5">
                  <c:v>1.0900000000000001</c:v>
                </c:pt>
                <c:pt idx="6">
                  <c:v>1.79</c:v>
                </c:pt>
                <c:pt idx="7">
                  <c:v>1.89</c:v>
                </c:pt>
                <c:pt idx="8">
                  <c:v>1.93</c:v>
                </c:pt>
                <c:pt idx="9">
                  <c:v>3.19</c:v>
                </c:pt>
                <c:pt idx="10">
                  <c:v>3.66</c:v>
                </c:pt>
                <c:pt idx="11">
                  <c:v>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7-4757-A1DE-8065D447473A}"/>
            </c:ext>
          </c:extLst>
        </c:ser>
        <c:ser>
          <c:idx val="1"/>
          <c:order val="1"/>
          <c:tx>
            <c:strRef>
              <c:f>testing!$B$142</c:f>
              <c:strCache>
                <c:ptCount val="1"/>
                <c:pt idx="0">
                  <c:v>ABS 2'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testing!$C$142:$N$142</c:f>
              <c:numCache>
                <c:formatCode>General</c:formatCode>
                <c:ptCount val="12"/>
                <c:pt idx="0">
                  <c:v>0.52</c:v>
                </c:pt>
                <c:pt idx="1">
                  <c:v>0.64</c:v>
                </c:pt>
                <c:pt idx="2">
                  <c:v>0.68</c:v>
                </c:pt>
                <c:pt idx="3">
                  <c:v>1.18</c:v>
                </c:pt>
                <c:pt idx="4">
                  <c:v>1.3</c:v>
                </c:pt>
                <c:pt idx="5">
                  <c:v>1.37</c:v>
                </c:pt>
                <c:pt idx="6">
                  <c:v>2.2200000000000002</c:v>
                </c:pt>
                <c:pt idx="7">
                  <c:v>2.4900000000000002</c:v>
                </c:pt>
                <c:pt idx="8">
                  <c:v>2.6</c:v>
                </c:pt>
                <c:pt idx="9">
                  <c:v>4.38</c:v>
                </c:pt>
                <c:pt idx="10">
                  <c:v>5.71</c:v>
                </c:pt>
                <c:pt idx="11">
                  <c:v>6.58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7-4757-A1DE-8065D447473A}"/>
            </c:ext>
          </c:extLst>
        </c:ser>
        <c:ser>
          <c:idx val="2"/>
          <c:order val="2"/>
          <c:tx>
            <c:strRef>
              <c:f>testing!$B$143</c:f>
              <c:strCache>
                <c:ptCount val="1"/>
                <c:pt idx="0">
                  <c:v>PA 2'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testing!$C$143:$N$143</c:f>
              <c:numCache>
                <c:formatCode>General</c:formatCode>
                <c:ptCount val="12"/>
                <c:pt idx="0">
                  <c:v>0.55000000000000004</c:v>
                </c:pt>
                <c:pt idx="1">
                  <c:v>0.66</c:v>
                </c:pt>
                <c:pt idx="2">
                  <c:v>0.68</c:v>
                </c:pt>
                <c:pt idx="3">
                  <c:v>1.1599999999999999</c:v>
                </c:pt>
                <c:pt idx="4">
                  <c:v>1.28</c:v>
                </c:pt>
                <c:pt idx="5">
                  <c:v>1.33</c:v>
                </c:pt>
                <c:pt idx="6">
                  <c:v>2.12</c:v>
                </c:pt>
                <c:pt idx="7">
                  <c:v>2.2799999999999998</c:v>
                </c:pt>
                <c:pt idx="8">
                  <c:v>2.34</c:v>
                </c:pt>
                <c:pt idx="9">
                  <c:v>4</c:v>
                </c:pt>
                <c:pt idx="10">
                  <c:v>4.59</c:v>
                </c:pt>
                <c:pt idx="11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7-4757-A1DE-8065D447473A}"/>
            </c:ext>
          </c:extLst>
        </c:ser>
        <c:ser>
          <c:idx val="3"/>
          <c:order val="3"/>
          <c:tx>
            <c:strRef>
              <c:f>testing!$B$144</c:f>
              <c:strCache>
                <c:ptCount val="1"/>
                <c:pt idx="0">
                  <c:v>ST. 20'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testing!$C$144:$N$144</c:f>
              <c:numCache>
                <c:formatCode>General</c:formatCode>
                <c:ptCount val="12"/>
                <c:pt idx="0">
                  <c:v>0.27</c:v>
                </c:pt>
                <c:pt idx="1">
                  <c:v>0.31</c:v>
                </c:pt>
                <c:pt idx="2">
                  <c:v>0.31</c:v>
                </c:pt>
                <c:pt idx="3">
                  <c:v>0.59</c:v>
                </c:pt>
                <c:pt idx="4">
                  <c:v>0.64</c:v>
                </c:pt>
                <c:pt idx="5">
                  <c:v>0.65</c:v>
                </c:pt>
                <c:pt idx="6">
                  <c:v>1.18</c:v>
                </c:pt>
                <c:pt idx="7">
                  <c:v>1.25</c:v>
                </c:pt>
                <c:pt idx="8">
                  <c:v>1.28</c:v>
                </c:pt>
                <c:pt idx="9">
                  <c:v>2.54</c:v>
                </c:pt>
                <c:pt idx="10">
                  <c:v>2.75</c:v>
                </c:pt>
                <c:pt idx="11">
                  <c:v>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37-4757-A1DE-8065D447473A}"/>
            </c:ext>
          </c:extLst>
        </c:ser>
        <c:ser>
          <c:idx val="4"/>
          <c:order val="4"/>
          <c:tx>
            <c:strRef>
              <c:f>testing!$B$145</c:f>
              <c:strCache>
                <c:ptCount val="1"/>
                <c:pt idx="0">
                  <c:v>ABS 20'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testing!$C$145:$N$145</c:f>
              <c:numCache>
                <c:formatCode>General</c:formatCode>
                <c:ptCount val="12"/>
                <c:pt idx="0">
                  <c:v>0.46</c:v>
                </c:pt>
                <c:pt idx="1">
                  <c:v>0.53</c:v>
                </c:pt>
                <c:pt idx="2">
                  <c:v>0.54</c:v>
                </c:pt>
                <c:pt idx="3">
                  <c:v>1.01</c:v>
                </c:pt>
                <c:pt idx="4">
                  <c:v>1.1000000000000001</c:v>
                </c:pt>
                <c:pt idx="5">
                  <c:v>1.1200000000000001</c:v>
                </c:pt>
                <c:pt idx="6">
                  <c:v>1.83</c:v>
                </c:pt>
                <c:pt idx="7">
                  <c:v>1.98</c:v>
                </c:pt>
                <c:pt idx="8">
                  <c:v>2.0299999999999998</c:v>
                </c:pt>
                <c:pt idx="9">
                  <c:v>3.62</c:v>
                </c:pt>
                <c:pt idx="10">
                  <c:v>4.1900000000000004</c:v>
                </c:pt>
                <c:pt idx="11">
                  <c:v>4.4800000000000004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25-4D62-A80C-A7D0AFD2E0E3}"/>
            </c:ext>
          </c:extLst>
        </c:ser>
        <c:ser>
          <c:idx val="5"/>
          <c:order val="5"/>
          <c:tx>
            <c:strRef>
              <c:f>testing!$B$146</c:f>
              <c:strCache>
                <c:ptCount val="1"/>
                <c:pt idx="0">
                  <c:v>PA 20'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testing!$C$140:$N$140</c:f>
              <c:strCache>
                <c:ptCount val="12"/>
                <c:pt idx="0">
                  <c:v>1,25kg 1"</c:v>
                </c:pt>
                <c:pt idx="1">
                  <c:v>1,25kg 30"</c:v>
                </c:pt>
                <c:pt idx="2">
                  <c:v>1,25kg 60"</c:v>
                </c:pt>
                <c:pt idx="3">
                  <c:v>2,5kg 1"</c:v>
                </c:pt>
                <c:pt idx="4">
                  <c:v>2,5kg 30"</c:v>
                </c:pt>
                <c:pt idx="5">
                  <c:v>2,5kg 60"</c:v>
                </c:pt>
                <c:pt idx="6">
                  <c:v>5kg 1"</c:v>
                </c:pt>
                <c:pt idx="7">
                  <c:v>5kg 30"</c:v>
                </c:pt>
                <c:pt idx="8">
                  <c:v>5kg 60"</c:v>
                </c:pt>
                <c:pt idx="9">
                  <c:v>10kg 1"</c:v>
                </c:pt>
                <c:pt idx="10">
                  <c:v>10kg 30"</c:v>
                </c:pt>
                <c:pt idx="11">
                  <c:v>10kg 60"</c:v>
                </c:pt>
              </c:strCache>
            </c:strRef>
          </c:cat>
          <c:val>
            <c:numRef>
              <c:f>testing!$C$146:$N$146</c:f>
              <c:numCache>
                <c:formatCode>General</c:formatCode>
                <c:ptCount val="12"/>
                <c:pt idx="0">
                  <c:v>0.66</c:v>
                </c:pt>
                <c:pt idx="1">
                  <c:v>0.74</c:v>
                </c:pt>
                <c:pt idx="2">
                  <c:v>0.76</c:v>
                </c:pt>
                <c:pt idx="3">
                  <c:v>1.19</c:v>
                </c:pt>
                <c:pt idx="4">
                  <c:v>1.26</c:v>
                </c:pt>
                <c:pt idx="5">
                  <c:v>1.28</c:v>
                </c:pt>
                <c:pt idx="6">
                  <c:v>1.9</c:v>
                </c:pt>
                <c:pt idx="7">
                  <c:v>2.0299999999999998</c:v>
                </c:pt>
                <c:pt idx="8">
                  <c:v>2.06</c:v>
                </c:pt>
                <c:pt idx="9">
                  <c:v>3.44</c:v>
                </c:pt>
                <c:pt idx="10">
                  <c:v>3.76</c:v>
                </c:pt>
                <c:pt idx="11">
                  <c:v>3.91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5-4D62-A80C-A7D0AFD2E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7978703"/>
        <c:axId val="1907972879"/>
      </c:lineChart>
      <c:catAx>
        <c:axId val="190797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2879"/>
        <c:crosses val="autoZero"/>
        <c:auto val="1"/>
        <c:lblAlgn val="ctr"/>
        <c:lblOffset val="100"/>
        <c:noMultiLvlLbl val="0"/>
      </c:catAx>
      <c:valAx>
        <c:axId val="19079728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907978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testing!$C$282</c:f>
              <c:strCache>
                <c:ptCount val="1"/>
                <c:pt idx="0">
                  <c:v>USD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testing!$B$283:$B$285</c:f>
              <c:strCache>
                <c:ptCount val="3"/>
                <c:pt idx="0">
                  <c:v>Standard</c:v>
                </c:pt>
                <c:pt idx="1">
                  <c:v>ABS-Like</c:v>
                </c:pt>
                <c:pt idx="2">
                  <c:v>PA-Like</c:v>
                </c:pt>
              </c:strCache>
            </c:strRef>
          </c:cat>
          <c:val>
            <c:numRef>
              <c:f>testing!$C$283:$C$285</c:f>
              <c:numCache>
                <c:formatCode>General</c:formatCode>
                <c:ptCount val="3"/>
                <c:pt idx="0">
                  <c:v>26.99</c:v>
                </c:pt>
                <c:pt idx="1">
                  <c:v>28.99</c:v>
                </c:pt>
                <c:pt idx="2">
                  <c:v>39.99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C7-4184-B7C5-312F5EEE1B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85223679"/>
        <c:axId val="1285219839"/>
      </c:barChart>
      <c:catAx>
        <c:axId val="1285223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85219839"/>
        <c:crosses val="autoZero"/>
        <c:auto val="1"/>
        <c:lblAlgn val="ctr"/>
        <c:lblOffset val="100"/>
        <c:noMultiLvlLbl val="0"/>
      </c:catAx>
      <c:valAx>
        <c:axId val="1285219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85223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testing!$C$110</c:f>
              <c:strCache>
                <c:ptCount val="1"/>
                <c:pt idx="0">
                  <c:v>1.25kg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testing!$B$111:$B$116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testing!$C$111:$C$116</c:f>
              <c:numCache>
                <c:formatCode>General</c:formatCode>
                <c:ptCount val="6"/>
                <c:pt idx="0">
                  <c:v>0.62</c:v>
                </c:pt>
                <c:pt idx="1">
                  <c:v>0.64</c:v>
                </c:pt>
                <c:pt idx="2">
                  <c:v>0.66</c:v>
                </c:pt>
                <c:pt idx="3">
                  <c:v>0.31</c:v>
                </c:pt>
                <c:pt idx="4">
                  <c:v>0.53</c:v>
                </c:pt>
                <c:pt idx="5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8-464B-B8FF-60C7B95326EE}"/>
            </c:ext>
          </c:extLst>
        </c:ser>
        <c:ser>
          <c:idx val="1"/>
          <c:order val="1"/>
          <c:tx>
            <c:strRef>
              <c:f>testing!$D$110</c:f>
              <c:strCache>
                <c:ptCount val="1"/>
                <c:pt idx="0">
                  <c:v>2.5kg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testing!$B$111:$B$116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testing!$D$111:$D$116</c:f>
              <c:numCache>
                <c:formatCode>General</c:formatCode>
                <c:ptCount val="6"/>
                <c:pt idx="0">
                  <c:v>1.06</c:v>
                </c:pt>
                <c:pt idx="1">
                  <c:v>1.3</c:v>
                </c:pt>
                <c:pt idx="2">
                  <c:v>1.28</c:v>
                </c:pt>
                <c:pt idx="3">
                  <c:v>0.64</c:v>
                </c:pt>
                <c:pt idx="4">
                  <c:v>1.1000000000000001</c:v>
                </c:pt>
                <c:pt idx="5">
                  <c:v>1.26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98-464B-B8FF-60C7B95326EE}"/>
            </c:ext>
          </c:extLst>
        </c:ser>
        <c:ser>
          <c:idx val="2"/>
          <c:order val="2"/>
          <c:tx>
            <c:strRef>
              <c:f>testing!$E$110</c:f>
              <c:strCache>
                <c:ptCount val="1"/>
                <c:pt idx="0">
                  <c:v>5kg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testing!$B$111:$B$116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testing!$E$111:$E$116</c:f>
              <c:numCache>
                <c:formatCode>General</c:formatCode>
                <c:ptCount val="6"/>
                <c:pt idx="0">
                  <c:v>1.89</c:v>
                </c:pt>
                <c:pt idx="1">
                  <c:v>2.4900000000000002</c:v>
                </c:pt>
                <c:pt idx="2">
                  <c:v>2.2799999999999998</c:v>
                </c:pt>
                <c:pt idx="3">
                  <c:v>1.25</c:v>
                </c:pt>
                <c:pt idx="4">
                  <c:v>1.98</c:v>
                </c:pt>
                <c:pt idx="5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98-464B-B8FF-60C7B95326EE}"/>
            </c:ext>
          </c:extLst>
        </c:ser>
        <c:ser>
          <c:idx val="3"/>
          <c:order val="3"/>
          <c:tx>
            <c:strRef>
              <c:f>testing!$F$110</c:f>
              <c:strCache>
                <c:ptCount val="1"/>
                <c:pt idx="0">
                  <c:v>10kg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testing!$B$111:$B$116</c:f>
              <c:strCache>
                <c:ptCount val="6"/>
                <c:pt idx="0">
                  <c:v>ST. 2'</c:v>
                </c:pt>
                <c:pt idx="1">
                  <c:v>ABS 2'</c:v>
                </c:pt>
                <c:pt idx="2">
                  <c:v>PA 2'</c:v>
                </c:pt>
                <c:pt idx="3">
                  <c:v>ST. 20'</c:v>
                </c:pt>
                <c:pt idx="4">
                  <c:v>ABS 20'</c:v>
                </c:pt>
                <c:pt idx="5">
                  <c:v>PA 20'</c:v>
                </c:pt>
              </c:strCache>
            </c:strRef>
          </c:cat>
          <c:val>
            <c:numRef>
              <c:f>testing!$F$111:$F$116</c:f>
              <c:numCache>
                <c:formatCode>General</c:formatCode>
                <c:ptCount val="6"/>
                <c:pt idx="0">
                  <c:v>3.66</c:v>
                </c:pt>
                <c:pt idx="1">
                  <c:v>5.71</c:v>
                </c:pt>
                <c:pt idx="2">
                  <c:v>4.59</c:v>
                </c:pt>
                <c:pt idx="3">
                  <c:v>2.75</c:v>
                </c:pt>
                <c:pt idx="4">
                  <c:v>4.1900000000000004</c:v>
                </c:pt>
                <c:pt idx="5">
                  <c:v>3.76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98-464B-B8FF-60C7B9532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71011520"/>
        <c:axId val="1571013920"/>
      </c:barChart>
      <c:catAx>
        <c:axId val="157101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71013920"/>
        <c:crosses val="autoZero"/>
        <c:auto val="1"/>
        <c:lblAlgn val="ctr"/>
        <c:lblOffset val="100"/>
        <c:noMultiLvlLbl val="0"/>
      </c:catAx>
      <c:valAx>
        <c:axId val="157101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57101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13" Type="http://schemas.openxmlformats.org/officeDocument/2006/relationships/image" Target="../media/image6.png"/><Relationship Id="rId18" Type="http://schemas.openxmlformats.org/officeDocument/2006/relationships/image" Target="../media/image9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image" Target="../media/image5.png"/><Relationship Id="rId17" Type="http://schemas.openxmlformats.org/officeDocument/2006/relationships/chart" Target="../charts/chart9.xml"/><Relationship Id="rId2" Type="http://schemas.openxmlformats.org/officeDocument/2006/relationships/chart" Target="../charts/chart2.xml"/><Relationship Id="rId16" Type="http://schemas.openxmlformats.org/officeDocument/2006/relationships/image" Target="../media/image8.png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4.png"/><Relationship Id="rId5" Type="http://schemas.openxmlformats.org/officeDocument/2006/relationships/chart" Target="../charts/chart5.xml"/><Relationship Id="rId15" Type="http://schemas.openxmlformats.org/officeDocument/2006/relationships/image" Target="../media/image7.png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Relationship Id="rId14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30884</xdr:colOff>
      <xdr:row>41</xdr:row>
      <xdr:rowOff>172098</xdr:rowOff>
    </xdr:from>
    <xdr:to>
      <xdr:col>14</xdr:col>
      <xdr:colOff>32183</xdr:colOff>
      <xdr:row>70</xdr:row>
      <xdr:rowOff>165820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7919DD-8D86-4900-BF8F-D752EEB940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150234</xdr:colOff>
      <xdr:row>41</xdr:row>
      <xdr:rowOff>166688</xdr:rowOff>
    </xdr:from>
    <xdr:to>
      <xdr:col>20</xdr:col>
      <xdr:colOff>105353</xdr:colOff>
      <xdr:row>70</xdr:row>
      <xdr:rowOff>166688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9DDE674-FA7A-4E07-B1E1-BA5A55B36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11673</xdr:colOff>
      <xdr:row>73</xdr:row>
      <xdr:rowOff>119063</xdr:rowOff>
    </xdr:from>
    <xdr:to>
      <xdr:col>14</xdr:col>
      <xdr:colOff>2053</xdr:colOff>
      <xdr:row>101</xdr:row>
      <xdr:rowOff>50425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EF7C210-327F-4A06-B846-2B80C23E05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640669</xdr:colOff>
      <xdr:row>216</xdr:row>
      <xdr:rowOff>171110</xdr:rowOff>
    </xdr:from>
    <xdr:to>
      <xdr:col>13</xdr:col>
      <xdr:colOff>165780</xdr:colOff>
      <xdr:row>241</xdr:row>
      <xdr:rowOff>40823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36CA4A5-2B0E-4A55-AF1F-AFF268D5CC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607096</xdr:colOff>
      <xdr:row>184</xdr:row>
      <xdr:rowOff>187877</xdr:rowOff>
    </xdr:from>
    <xdr:to>
      <xdr:col>14</xdr:col>
      <xdr:colOff>92682</xdr:colOff>
      <xdr:row>211</xdr:row>
      <xdr:rowOff>171904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BEF65A-EA7F-49FA-B315-D72DEE607E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261071</xdr:colOff>
      <xdr:row>4</xdr:row>
      <xdr:rowOff>138979</xdr:rowOff>
    </xdr:from>
    <xdr:to>
      <xdr:col>20</xdr:col>
      <xdr:colOff>435552</xdr:colOff>
      <xdr:row>36</xdr:row>
      <xdr:rowOff>187903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A518CA1-4851-4C92-8E3F-9AE361068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59529</xdr:colOff>
      <xdr:row>147</xdr:row>
      <xdr:rowOff>28575</xdr:rowOff>
    </xdr:from>
    <xdr:to>
      <xdr:col>14</xdr:col>
      <xdr:colOff>523874</xdr:colOff>
      <xdr:row>177</xdr:row>
      <xdr:rowOff>12701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2E8E5EC-57DF-44FF-918E-513C928FA3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18</xdr:col>
      <xdr:colOff>214313</xdr:colOff>
      <xdr:row>7</xdr:row>
      <xdr:rowOff>119063</xdr:rowOff>
    </xdr:from>
    <xdr:to>
      <xdr:col>20</xdr:col>
      <xdr:colOff>436365</xdr:colOff>
      <xdr:row>18</xdr:row>
      <xdr:rowOff>30163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3767AE8F-2096-4227-A3BD-7998479BD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34913" y="2062163"/>
          <a:ext cx="1441252" cy="199707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122</xdr:row>
      <xdr:rowOff>123825</xdr:rowOff>
    </xdr:from>
    <xdr:to>
      <xdr:col>5</xdr:col>
      <xdr:colOff>36512</xdr:colOff>
      <xdr:row>131</xdr:row>
      <xdr:rowOff>109912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E0FC7DFC-FADC-4475-A377-A85B7B95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4107775"/>
          <a:ext cx="3332162" cy="1700587"/>
        </a:xfrm>
        <a:prstGeom prst="rect">
          <a:avLst/>
        </a:prstGeom>
      </xdr:spPr>
    </xdr:pic>
    <xdr:clientData/>
  </xdr:twoCellAnchor>
  <xdr:twoCellAnchor editAs="oneCell">
    <xdr:from>
      <xdr:col>1</xdr:col>
      <xdr:colOff>708025</xdr:colOff>
      <xdr:row>198</xdr:row>
      <xdr:rowOff>4763</xdr:rowOff>
    </xdr:from>
    <xdr:to>
      <xdr:col>3</xdr:col>
      <xdr:colOff>278481</xdr:colOff>
      <xdr:row>209</xdr:row>
      <xdr:rowOff>63500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2122C1-51AE-4B0E-BB2B-A0DD0349EC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100" y="38523863"/>
          <a:ext cx="1237331" cy="2154237"/>
        </a:xfrm>
        <a:prstGeom prst="rect">
          <a:avLst/>
        </a:prstGeom>
      </xdr:spPr>
    </xdr:pic>
    <xdr:clientData/>
  </xdr:twoCellAnchor>
  <xdr:twoCellAnchor editAs="oneCell">
    <xdr:from>
      <xdr:col>1</xdr:col>
      <xdr:colOff>298450</xdr:colOff>
      <xdr:row>85</xdr:row>
      <xdr:rowOff>73025</xdr:rowOff>
    </xdr:from>
    <xdr:to>
      <xdr:col>3</xdr:col>
      <xdr:colOff>298450</xdr:colOff>
      <xdr:row>98</xdr:row>
      <xdr:rowOff>133073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D946932A-EC2A-4092-8F02-6BC412C46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525" y="16979900"/>
          <a:ext cx="1666875" cy="2536548"/>
        </a:xfrm>
        <a:prstGeom prst="rect">
          <a:avLst/>
        </a:prstGeom>
      </xdr:spPr>
    </xdr:pic>
    <xdr:clientData/>
  </xdr:twoCellAnchor>
  <xdr:twoCellAnchor editAs="oneCell">
    <xdr:from>
      <xdr:col>1</xdr:col>
      <xdr:colOff>206374</xdr:colOff>
      <xdr:row>227</xdr:row>
      <xdr:rowOff>6348</xdr:rowOff>
    </xdr:from>
    <xdr:to>
      <xdr:col>3</xdr:col>
      <xdr:colOff>500062</xdr:colOff>
      <xdr:row>239</xdr:row>
      <xdr:rowOff>186465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85C97CF-874B-46B4-83B1-5ADD3DC530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449" y="44078523"/>
          <a:ext cx="1960563" cy="2466117"/>
        </a:xfrm>
        <a:prstGeom prst="rect">
          <a:avLst/>
        </a:prstGeom>
      </xdr:spPr>
    </xdr:pic>
    <xdr:clientData/>
  </xdr:twoCellAnchor>
  <xdr:twoCellAnchor editAs="oneCell">
    <xdr:from>
      <xdr:col>0</xdr:col>
      <xdr:colOff>177800</xdr:colOff>
      <xdr:row>255</xdr:row>
      <xdr:rowOff>146050</xdr:rowOff>
    </xdr:from>
    <xdr:to>
      <xdr:col>3</xdr:col>
      <xdr:colOff>538163</xdr:colOff>
      <xdr:row>262</xdr:row>
      <xdr:rowOff>3096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171EC9D5-242B-4B14-A47D-15A743A9E1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49199800"/>
          <a:ext cx="2246313" cy="1190546"/>
        </a:xfrm>
        <a:prstGeom prst="rect">
          <a:avLst/>
        </a:prstGeom>
      </xdr:spPr>
    </xdr:pic>
    <xdr:clientData/>
  </xdr:twoCellAnchor>
  <xdr:twoCellAnchor>
    <xdr:from>
      <xdr:col>6</xdr:col>
      <xdr:colOff>371475</xdr:colOff>
      <xdr:row>278</xdr:row>
      <xdr:rowOff>185737</xdr:rowOff>
    </xdr:from>
    <xdr:to>
      <xdr:col>10</xdr:col>
      <xdr:colOff>657225</xdr:colOff>
      <xdr:row>293</xdr:row>
      <xdr:rowOff>42862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15149994-B103-1C62-92E3-072B5D7DF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7</xdr:col>
      <xdr:colOff>457200</xdr:colOff>
      <xdr:row>44</xdr:row>
      <xdr:rowOff>85725</xdr:rowOff>
    </xdr:from>
    <xdr:to>
      <xdr:col>9</xdr:col>
      <xdr:colOff>390525</xdr:colOff>
      <xdr:row>49</xdr:row>
      <xdr:rowOff>22550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FA61C9B1-B949-E61E-CBD6-6D8CC2AA73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9675" y="9115425"/>
          <a:ext cx="1304925" cy="889325"/>
        </a:xfrm>
        <a:prstGeom prst="rect">
          <a:avLst/>
        </a:prstGeom>
      </xdr:spPr>
    </xdr:pic>
    <xdr:clientData/>
  </xdr:twoCellAnchor>
  <xdr:twoCellAnchor editAs="oneCell">
    <xdr:from>
      <xdr:col>14</xdr:col>
      <xdr:colOff>664036</xdr:colOff>
      <xdr:row>44</xdr:row>
      <xdr:rowOff>85725</xdr:rowOff>
    </xdr:from>
    <xdr:to>
      <xdr:col>15</xdr:col>
      <xdr:colOff>714375</xdr:colOff>
      <xdr:row>51</xdr:row>
      <xdr:rowOff>120751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2FC2669-7C4D-DAC3-6FB4-F0CDA7A9A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7986" y="9115425"/>
          <a:ext cx="879014" cy="1378051"/>
        </a:xfrm>
        <a:prstGeom prst="rect">
          <a:avLst/>
        </a:prstGeom>
      </xdr:spPr>
    </xdr:pic>
    <xdr:clientData/>
  </xdr:twoCellAnchor>
  <xdr:twoCellAnchor>
    <xdr:from>
      <xdr:col>7</xdr:col>
      <xdr:colOff>209550</xdr:colOff>
      <xdr:row>108</xdr:row>
      <xdr:rowOff>128586</xdr:rowOff>
    </xdr:from>
    <xdr:to>
      <xdr:col>17</xdr:col>
      <xdr:colOff>190500</xdr:colOff>
      <xdr:row>131</xdr:row>
      <xdr:rowOff>161924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E8FD8FD6-6E90-C2A4-0B2D-C50CCC721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oneCellAnchor>
    <xdr:from>
      <xdr:col>1</xdr:col>
      <xdr:colOff>651839</xdr:colOff>
      <xdr:row>161</xdr:row>
      <xdr:rowOff>142875</xdr:rowOff>
    </xdr:from>
    <xdr:ext cx="7619778" cy="593304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0FA6FAA8-F60B-4380-B602-587997EC8982}"/>
            </a:ext>
          </a:extLst>
        </xdr:cNvPr>
        <xdr:cNvSpPr/>
      </xdr:nvSpPr>
      <xdr:spPr>
        <a:xfrm>
          <a:off x="870914" y="31584900"/>
          <a:ext cx="7619778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hu-HU" sz="32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1,25 kg            2.5</a:t>
          </a:r>
          <a:r>
            <a:rPr lang="hu-HU" sz="3200" b="1" cap="none" spc="0" baseline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 kg              5 kg             10 kg</a:t>
          </a:r>
          <a:endParaRPr lang="en-US" sz="3200" b="1" cap="none" spc="0">
            <a:ln w="22225">
              <a:solidFill>
                <a:schemeClr val="accent2"/>
              </a:solidFill>
              <a:prstDash val="solid"/>
            </a:ln>
            <a:solidFill>
              <a:schemeClr val="accent2">
                <a:lumMod val="40000"/>
                <a:lumOff val="6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3</xdr:col>
      <xdr:colOff>476251</xdr:colOff>
      <xdr:row>268</xdr:row>
      <xdr:rowOff>114299</xdr:rowOff>
    </xdr:from>
    <xdr:to>
      <xdr:col>5</xdr:col>
      <xdr:colOff>113904</xdr:colOff>
      <xdr:row>277</xdr:row>
      <xdr:rowOff>38099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C2BDD02-49F6-C481-2508-E76F5B4CF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1" y="52787549"/>
          <a:ext cx="1247378" cy="1666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14</xdr:row>
      <xdr:rowOff>33337</xdr:rowOff>
    </xdr:from>
    <xdr:to>
      <xdr:col>15</xdr:col>
      <xdr:colOff>219074</xdr:colOff>
      <xdr:row>33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E6E4DE-1111-843D-554A-FD4D6E1937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685800</xdr:colOff>
      <xdr:row>20</xdr:row>
      <xdr:rowOff>66675</xdr:rowOff>
    </xdr:from>
    <xdr:to>
      <xdr:col>15</xdr:col>
      <xdr:colOff>57150</xdr:colOff>
      <xdr:row>20</xdr:row>
      <xdr:rowOff>66675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B0ED7C6-0FE6-C13D-E25F-7E0148CE319E}"/>
            </a:ext>
          </a:extLst>
        </xdr:cNvPr>
        <xdr:cNvCxnSpPr/>
      </xdr:nvCxnSpPr>
      <xdr:spPr>
        <a:xfrm>
          <a:off x="5343525" y="5153025"/>
          <a:ext cx="5229225" cy="0"/>
        </a:xfrm>
        <a:prstGeom prst="line">
          <a:avLst/>
        </a:prstGeom>
        <a:ln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390124</xdr:colOff>
      <xdr:row>20</xdr:row>
      <xdr:rowOff>108858</xdr:rowOff>
    </xdr:from>
    <xdr:to>
      <xdr:col>4</xdr:col>
      <xdr:colOff>28575</xdr:colOff>
      <xdr:row>30</xdr:row>
      <xdr:rowOff>22712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514B708-1B93-8E35-165E-F576475EF4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0624" y="5195208"/>
          <a:ext cx="1829201" cy="1818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B4F18-F8C4-43B2-99AF-5E6820AC37F0}">
  <dimension ref="A2:S304"/>
  <sheetViews>
    <sheetView tabSelected="1" zoomScale="115" zoomScaleNormal="115" workbookViewId="0">
      <selection activeCell="B3" sqref="B3"/>
    </sheetView>
  </sheetViews>
  <sheetFormatPr defaultRowHeight="15" x14ac:dyDescent="0.25"/>
  <cols>
    <col min="1" max="1" width="3.28515625" customWidth="1"/>
    <col min="2" max="2" width="11.42578125" customWidth="1"/>
    <col min="3" max="3" width="13.5703125" customWidth="1"/>
    <col min="4" max="4" width="10.7109375" bestFit="1" customWidth="1"/>
    <col min="5" max="5" width="13.42578125" bestFit="1" customWidth="1"/>
    <col min="6" max="6" width="7.28515625" customWidth="1"/>
    <col min="7" max="7" width="8" customWidth="1"/>
    <col min="8" max="8" width="9.5703125" bestFit="1" customWidth="1"/>
    <col min="9" max="9" width="11" bestFit="1" customWidth="1"/>
    <col min="10" max="10" width="8" bestFit="1" customWidth="1"/>
    <col min="11" max="11" width="11" bestFit="1" customWidth="1"/>
    <col min="12" max="12" width="8" bestFit="1" customWidth="1"/>
    <col min="13" max="13" width="9.5703125" bestFit="1" customWidth="1"/>
    <col min="14" max="14" width="9.28515625" bestFit="1" customWidth="1"/>
    <col min="15" max="15" width="12.42578125" bestFit="1" customWidth="1"/>
    <col min="16" max="16" width="12.140625" bestFit="1" customWidth="1"/>
    <col min="17" max="17" width="11.5703125" customWidth="1"/>
    <col min="18" max="18" width="15.28515625" customWidth="1"/>
    <col min="23" max="23" width="11.140625" customWidth="1"/>
  </cols>
  <sheetData>
    <row r="2" spans="1:13" x14ac:dyDescent="0.25">
      <c r="A2" s="19"/>
      <c r="B2" s="19" t="s">
        <v>77</v>
      </c>
    </row>
    <row r="3" spans="1:13" x14ac:dyDescent="0.25">
      <c r="A3" s="19"/>
      <c r="B3" s="19"/>
      <c r="M3" s="19"/>
    </row>
    <row r="4" spans="1:13" x14ac:dyDescent="0.25">
      <c r="A4" s="19"/>
      <c r="B4" s="19"/>
      <c r="M4" s="19"/>
    </row>
    <row r="5" spans="1:13" x14ac:dyDescent="0.25">
      <c r="A5" s="19"/>
      <c r="B5" s="20" t="s">
        <v>25</v>
      </c>
      <c r="K5" s="21"/>
      <c r="L5" s="21"/>
    </row>
    <row r="6" spans="1:13" ht="15.75" thickBot="1" x14ac:dyDescent="0.3">
      <c r="A6" s="19"/>
      <c r="B6" t="s">
        <v>26</v>
      </c>
    </row>
    <row r="7" spans="1:13" ht="15.75" thickBot="1" x14ac:dyDescent="0.3">
      <c r="A7" s="19"/>
      <c r="B7" s="22"/>
      <c r="C7" s="145" t="s">
        <v>27</v>
      </c>
      <c r="D7" s="23" t="s">
        <v>28</v>
      </c>
      <c r="E7" s="24" t="s">
        <v>29</v>
      </c>
      <c r="F7" s="24" t="s">
        <v>30</v>
      </c>
      <c r="G7" s="24" t="s">
        <v>31</v>
      </c>
      <c r="H7" s="24" t="s">
        <v>32</v>
      </c>
      <c r="I7" s="146" t="s">
        <v>33</v>
      </c>
      <c r="J7" s="142"/>
      <c r="K7" s="143"/>
    </row>
    <row r="8" spans="1:13" x14ac:dyDescent="0.25">
      <c r="A8" s="19"/>
      <c r="B8" s="133" t="s">
        <v>78</v>
      </c>
      <c r="C8" s="25">
        <v>12</v>
      </c>
      <c r="D8" s="26">
        <v>21.39</v>
      </c>
      <c r="E8" s="26">
        <v>31.5</v>
      </c>
      <c r="F8" s="26">
        <v>39.81</v>
      </c>
      <c r="G8" s="26">
        <v>42.96</v>
      </c>
      <c r="H8" s="26">
        <v>45.5</v>
      </c>
      <c r="I8" s="68">
        <v>47.19</v>
      </c>
      <c r="J8" s="143"/>
      <c r="K8" s="143"/>
    </row>
    <row r="9" spans="1:13" x14ac:dyDescent="0.25">
      <c r="A9" s="19"/>
      <c r="B9" s="134" t="s">
        <v>79</v>
      </c>
      <c r="C9" s="27">
        <v>12</v>
      </c>
      <c r="D9" s="28">
        <v>28.81</v>
      </c>
      <c r="E9" s="29">
        <v>79.260000000000005</v>
      </c>
      <c r="F9" s="160"/>
      <c r="G9" s="160"/>
      <c r="H9" s="160"/>
      <c r="I9" s="161"/>
      <c r="J9" s="142"/>
      <c r="K9" s="143"/>
    </row>
    <row r="10" spans="1:13" x14ac:dyDescent="0.25">
      <c r="A10" s="19"/>
      <c r="B10" s="135" t="s">
        <v>80</v>
      </c>
      <c r="C10" s="27">
        <v>12</v>
      </c>
      <c r="D10" s="28">
        <v>22.44</v>
      </c>
      <c r="E10" s="28">
        <v>53.11</v>
      </c>
      <c r="F10" s="28">
        <v>89.81</v>
      </c>
      <c r="G10" s="160"/>
      <c r="H10" s="160"/>
      <c r="I10" s="161"/>
      <c r="J10" s="142"/>
      <c r="K10" s="144"/>
    </row>
    <row r="11" spans="1:13" x14ac:dyDescent="0.25">
      <c r="A11" s="19"/>
      <c r="B11" s="134" t="s">
        <v>81</v>
      </c>
      <c r="C11" s="131">
        <v>12</v>
      </c>
      <c r="D11" s="132">
        <v>18.920000000000002</v>
      </c>
      <c r="E11" s="132">
        <v>21.7</v>
      </c>
      <c r="F11" s="132">
        <v>25.08</v>
      </c>
      <c r="G11" s="132">
        <v>27.1</v>
      </c>
      <c r="H11" s="132">
        <v>29.9</v>
      </c>
      <c r="I11" s="147">
        <v>31.78</v>
      </c>
      <c r="J11" s="142"/>
      <c r="K11" s="144"/>
    </row>
    <row r="12" spans="1:13" x14ac:dyDescent="0.25">
      <c r="A12" s="19"/>
      <c r="B12" s="134" t="s">
        <v>82</v>
      </c>
      <c r="C12" s="131">
        <v>12</v>
      </c>
      <c r="D12" s="132">
        <v>21.94</v>
      </c>
      <c r="E12" s="132">
        <v>32.14</v>
      </c>
      <c r="F12" s="132">
        <v>41.45</v>
      </c>
      <c r="G12" s="132">
        <v>51.79</v>
      </c>
      <c r="H12" s="132">
        <v>62.28</v>
      </c>
      <c r="I12" s="147">
        <v>70.12</v>
      </c>
      <c r="J12" s="142"/>
      <c r="K12" s="144"/>
    </row>
    <row r="13" spans="1:13" ht="15.75" thickBot="1" x14ac:dyDescent="0.3">
      <c r="B13" s="136" t="s">
        <v>83</v>
      </c>
      <c r="C13" s="30">
        <v>12</v>
      </c>
      <c r="D13" s="31">
        <v>19.760000000000002</v>
      </c>
      <c r="E13" s="31">
        <v>26.65</v>
      </c>
      <c r="F13" s="31">
        <v>33.35</v>
      </c>
      <c r="G13" s="31">
        <v>40</v>
      </c>
      <c r="H13" s="31">
        <v>46.46</v>
      </c>
      <c r="I13" s="72">
        <v>51.66</v>
      </c>
      <c r="J13" s="142"/>
      <c r="K13" s="144"/>
    </row>
    <row r="14" spans="1:13" x14ac:dyDescent="0.25">
      <c r="B14" s="32"/>
      <c r="C14" s="33"/>
      <c r="D14" s="33"/>
      <c r="E14" s="33"/>
      <c r="F14" s="33"/>
      <c r="G14" s="33"/>
      <c r="H14" s="33"/>
      <c r="I14" s="33"/>
      <c r="J14" s="34"/>
    </row>
    <row r="15" spans="1:13" ht="15.75" thickBot="1" x14ac:dyDescent="0.3">
      <c r="B15" s="19" t="s">
        <v>34</v>
      </c>
    </row>
    <row r="16" spans="1:13" ht="15.75" thickBot="1" x14ac:dyDescent="0.3">
      <c r="B16" s="22"/>
      <c r="C16" s="35" t="s">
        <v>29</v>
      </c>
      <c r="D16" s="35" t="s">
        <v>30</v>
      </c>
      <c r="E16" s="35" t="s">
        <v>31</v>
      </c>
      <c r="F16" s="35" t="s">
        <v>32</v>
      </c>
      <c r="G16" s="148" t="s">
        <v>33</v>
      </c>
      <c r="H16" s="33"/>
      <c r="I16" s="34"/>
      <c r="K16" s="33"/>
      <c r="L16" s="33"/>
    </row>
    <row r="17" spans="2:9" x14ac:dyDescent="0.25">
      <c r="B17" s="149" t="s">
        <v>78</v>
      </c>
      <c r="C17" s="11">
        <f>+E8-D8</f>
        <v>10.11</v>
      </c>
      <c r="D17" s="12">
        <f t="shared" ref="D17:G17" si="0">+F8-E8</f>
        <v>8.3100000000000023</v>
      </c>
      <c r="E17" s="12">
        <f t="shared" si="0"/>
        <v>3.1499999999999986</v>
      </c>
      <c r="F17" s="12">
        <f t="shared" si="0"/>
        <v>2.5399999999999991</v>
      </c>
      <c r="G17" s="13">
        <f t="shared" si="0"/>
        <v>1.6899999999999977</v>
      </c>
      <c r="H17" s="33"/>
      <c r="I17" s="34"/>
    </row>
    <row r="18" spans="2:9" x14ac:dyDescent="0.25">
      <c r="B18" s="150" t="s">
        <v>79</v>
      </c>
      <c r="C18" s="14">
        <f t="shared" ref="C18:C22" si="1">+E9-D9</f>
        <v>50.45</v>
      </c>
      <c r="D18" s="40"/>
      <c r="E18" s="40"/>
      <c r="F18" s="40"/>
      <c r="G18" s="109"/>
      <c r="H18" s="33"/>
      <c r="I18" s="34"/>
    </row>
    <row r="19" spans="2:9" x14ac:dyDescent="0.25">
      <c r="B19" s="151" t="s">
        <v>80</v>
      </c>
      <c r="C19" s="14">
        <f t="shared" si="1"/>
        <v>30.669999999999998</v>
      </c>
      <c r="D19" s="36">
        <f t="shared" ref="D19:D22" si="2">+F10-E10</f>
        <v>36.700000000000003</v>
      </c>
      <c r="E19" s="40"/>
      <c r="F19" s="40"/>
      <c r="G19" s="109"/>
      <c r="H19" s="33"/>
      <c r="I19" s="34"/>
    </row>
    <row r="20" spans="2:9" x14ac:dyDescent="0.25">
      <c r="B20" s="150" t="s">
        <v>81</v>
      </c>
      <c r="C20" s="14">
        <f t="shared" si="1"/>
        <v>2.7799999999999976</v>
      </c>
      <c r="D20" s="36">
        <f t="shared" si="2"/>
        <v>3.379999999999999</v>
      </c>
      <c r="E20" s="36">
        <f t="shared" ref="E20:G22" si="3">+G11-F11</f>
        <v>2.0200000000000031</v>
      </c>
      <c r="F20" s="36">
        <f t="shared" si="3"/>
        <v>2.7999999999999972</v>
      </c>
      <c r="G20" s="41">
        <f t="shared" si="3"/>
        <v>1.8800000000000026</v>
      </c>
      <c r="H20" s="153">
        <f>+C20/C17-1</f>
        <v>-0.72502472799208728</v>
      </c>
      <c r="I20" s="34"/>
    </row>
    <row r="21" spans="2:9" x14ac:dyDescent="0.25">
      <c r="B21" s="150" t="s">
        <v>82</v>
      </c>
      <c r="C21" s="14">
        <f t="shared" si="1"/>
        <v>10.199999999999999</v>
      </c>
      <c r="D21" s="36">
        <f t="shared" si="2"/>
        <v>9.3100000000000023</v>
      </c>
      <c r="E21" s="36">
        <f t="shared" si="3"/>
        <v>10.339999999999996</v>
      </c>
      <c r="F21" s="36">
        <f t="shared" si="3"/>
        <v>10.490000000000002</v>
      </c>
      <c r="G21" s="41">
        <f t="shared" si="3"/>
        <v>7.8400000000000034</v>
      </c>
      <c r="H21" s="153">
        <f t="shared" ref="H21:H22" si="4">+C21/C18-1</f>
        <v>-0.79781962338949453</v>
      </c>
      <c r="I21" s="34"/>
    </row>
    <row r="22" spans="2:9" ht="15.75" thickBot="1" x14ac:dyDescent="0.3">
      <c r="B22" s="152" t="s">
        <v>83</v>
      </c>
      <c r="C22" s="16">
        <f t="shared" si="1"/>
        <v>6.889999999999997</v>
      </c>
      <c r="D22" s="37">
        <f t="shared" si="2"/>
        <v>6.7000000000000028</v>
      </c>
      <c r="E22" s="37">
        <f t="shared" si="3"/>
        <v>6.6499999999999986</v>
      </c>
      <c r="F22" s="37">
        <f t="shared" si="3"/>
        <v>6.4600000000000009</v>
      </c>
      <c r="G22" s="42">
        <f t="shared" si="3"/>
        <v>5.1999999999999957</v>
      </c>
      <c r="H22" s="153">
        <f t="shared" si="4"/>
        <v>-0.77535050537985006</v>
      </c>
      <c r="I22" s="34"/>
    </row>
    <row r="23" spans="2:9" x14ac:dyDescent="0.25">
      <c r="B23" s="57" t="s">
        <v>100</v>
      </c>
    </row>
    <row r="24" spans="2:9" x14ac:dyDescent="0.25">
      <c r="B24" s="137"/>
    </row>
    <row r="37" spans="2:19" x14ac:dyDescent="0.25">
      <c r="B37" s="19"/>
    </row>
    <row r="38" spans="2:19" x14ac:dyDescent="0.25">
      <c r="B38" s="19"/>
    </row>
    <row r="39" spans="2:19" x14ac:dyDescent="0.25">
      <c r="B39" s="19"/>
    </row>
    <row r="43" spans="2:19" ht="15.75" thickBot="1" x14ac:dyDescent="0.3">
      <c r="B43" t="s">
        <v>35</v>
      </c>
      <c r="G43" t="s">
        <v>89</v>
      </c>
      <c r="S43" s="44"/>
    </row>
    <row r="44" spans="2:19" ht="15.75" thickBot="1" x14ac:dyDescent="0.3">
      <c r="B44" s="22"/>
      <c r="C44" s="45" t="s">
        <v>36</v>
      </c>
      <c r="D44" s="46" t="s">
        <v>37</v>
      </c>
      <c r="E44" s="47" t="s">
        <v>38</v>
      </c>
      <c r="F44" s="48" t="s">
        <v>39</v>
      </c>
      <c r="R44" s="19"/>
      <c r="S44" s="44"/>
    </row>
    <row r="45" spans="2:19" x14ac:dyDescent="0.25">
      <c r="B45" s="133" t="s">
        <v>78</v>
      </c>
      <c r="C45" s="11">
        <v>44.6</v>
      </c>
      <c r="D45" s="12">
        <v>45.4</v>
      </c>
      <c r="E45" s="49">
        <f>AVERAGE(C45:D45)</f>
        <v>45</v>
      </c>
      <c r="F45" s="50">
        <f>+E45*9.81/(1000000*0.004*0.004)</f>
        <v>27.590625000000003</v>
      </c>
      <c r="R45" s="51"/>
      <c r="S45" s="52"/>
    </row>
    <row r="46" spans="2:19" x14ac:dyDescent="0.25">
      <c r="B46" s="134" t="s">
        <v>79</v>
      </c>
      <c r="C46" s="43">
        <v>69.400000000000006</v>
      </c>
      <c r="D46" s="53">
        <v>62.2</v>
      </c>
      <c r="E46" s="54">
        <f t="shared" ref="E46:E47" si="5">AVERAGE(C46:D46)</f>
        <v>65.800000000000011</v>
      </c>
      <c r="F46" s="50">
        <f t="shared" ref="F46:F47" si="6">+E46*9.81/(1000000*0.004*0.004)</f>
        <v>40.34362500000001</v>
      </c>
      <c r="R46" s="19"/>
      <c r="S46" s="52"/>
    </row>
    <row r="47" spans="2:19" x14ac:dyDescent="0.25">
      <c r="B47" s="135" t="s">
        <v>80</v>
      </c>
      <c r="C47" s="14">
        <v>59.6</v>
      </c>
      <c r="D47" s="36">
        <v>64.2</v>
      </c>
      <c r="E47" s="54">
        <f t="shared" si="5"/>
        <v>61.900000000000006</v>
      </c>
      <c r="F47" s="50">
        <f t="shared" si="6"/>
        <v>37.952437500000002</v>
      </c>
      <c r="R47" s="19"/>
      <c r="S47" s="52"/>
    </row>
    <row r="48" spans="2:19" x14ac:dyDescent="0.25">
      <c r="B48" s="134" t="s">
        <v>81</v>
      </c>
      <c r="C48" s="43">
        <v>71</v>
      </c>
      <c r="D48" s="53">
        <v>66.2</v>
      </c>
      <c r="E48" s="54">
        <f t="shared" ref="E48:E50" si="7">AVERAGE(C48:D48)</f>
        <v>68.599999999999994</v>
      </c>
      <c r="F48" s="50">
        <f t="shared" ref="F48:F50" si="8">+E48*9.81/(1000000*0.004*0.004)</f>
        <v>42.060375000000001</v>
      </c>
      <c r="G48" s="138">
        <f>+E48/E45-1</f>
        <v>0.52444444444444427</v>
      </c>
    </row>
    <row r="49" spans="2:13" x14ac:dyDescent="0.25">
      <c r="B49" s="134" t="s">
        <v>82</v>
      </c>
      <c r="C49" s="14">
        <v>80.599999999999994</v>
      </c>
      <c r="D49" s="36">
        <v>72.8</v>
      </c>
      <c r="E49" s="54">
        <f t="shared" si="7"/>
        <v>76.699999999999989</v>
      </c>
      <c r="F49" s="50">
        <f t="shared" si="8"/>
        <v>47.026687499999994</v>
      </c>
      <c r="G49" s="138">
        <f t="shared" ref="G49:G50" si="9">+E49/E46-1</f>
        <v>0.16565349544072916</v>
      </c>
    </row>
    <row r="50" spans="2:13" ht="15.75" thickBot="1" x14ac:dyDescent="0.3">
      <c r="B50" s="136" t="s">
        <v>83</v>
      </c>
      <c r="C50" s="16">
        <v>84.2</v>
      </c>
      <c r="D50" s="37">
        <v>89.6</v>
      </c>
      <c r="E50" s="55">
        <f t="shared" si="7"/>
        <v>86.9</v>
      </c>
      <c r="F50" s="50">
        <f t="shared" si="8"/>
        <v>53.280562500000009</v>
      </c>
      <c r="G50" s="138">
        <f t="shared" si="9"/>
        <v>0.40387722132471726</v>
      </c>
    </row>
    <row r="51" spans="2:13" x14ac:dyDescent="0.25">
      <c r="B51" t="s">
        <v>40</v>
      </c>
    </row>
    <row r="53" spans="2:13" x14ac:dyDescent="0.25">
      <c r="B53" s="56"/>
      <c r="M53" s="57"/>
    </row>
    <row r="54" spans="2:13" x14ac:dyDescent="0.25">
      <c r="B54" s="56"/>
      <c r="M54" s="57"/>
    </row>
    <row r="55" spans="2:13" x14ac:dyDescent="0.25">
      <c r="B55" s="56"/>
      <c r="M55" s="57"/>
    </row>
    <row r="56" spans="2:13" ht="15.75" thickBot="1" x14ac:dyDescent="0.3">
      <c r="B56" t="s">
        <v>41</v>
      </c>
      <c r="M56" s="57"/>
    </row>
    <row r="57" spans="2:13" ht="15.75" thickBot="1" x14ac:dyDescent="0.3">
      <c r="B57" s="22"/>
      <c r="C57" s="39" t="s">
        <v>36</v>
      </c>
      <c r="D57" s="35" t="s">
        <v>37</v>
      </c>
      <c r="E57" s="58" t="s">
        <v>42</v>
      </c>
      <c r="F57" s="48" t="s">
        <v>39</v>
      </c>
      <c r="M57" s="57"/>
    </row>
    <row r="58" spans="2:13" x14ac:dyDescent="0.25">
      <c r="B58" s="133" t="s">
        <v>78</v>
      </c>
      <c r="C58" s="139">
        <v>58.4</v>
      </c>
      <c r="D58" s="140">
        <v>36.799999999999997</v>
      </c>
      <c r="E58" s="49">
        <f>AVERAGE(C58:D58)</f>
        <v>47.599999999999994</v>
      </c>
      <c r="F58" s="50">
        <f t="shared" ref="F58:F63" si="10">+E58*9.81/(1000000*0.004*0.004)</f>
        <v>29.184749999999998</v>
      </c>
      <c r="M58" s="57"/>
    </row>
    <row r="59" spans="2:13" x14ac:dyDescent="0.25">
      <c r="B59" s="134" t="s">
        <v>79</v>
      </c>
      <c r="C59" s="14">
        <v>50.8</v>
      </c>
      <c r="D59" s="36">
        <v>58.6</v>
      </c>
      <c r="E59" s="54">
        <f t="shared" ref="E59:E63" si="11">AVERAGE(C59:D59)</f>
        <v>54.7</v>
      </c>
      <c r="F59" s="50">
        <f t="shared" si="10"/>
        <v>33.537937500000005</v>
      </c>
      <c r="M59" s="57"/>
    </row>
    <row r="60" spans="2:13" x14ac:dyDescent="0.25">
      <c r="B60" s="135" t="s">
        <v>80</v>
      </c>
      <c r="C60" s="14">
        <v>61.4</v>
      </c>
      <c r="D60" s="36">
        <v>53.6</v>
      </c>
      <c r="E60" s="54">
        <f t="shared" si="11"/>
        <v>57.5</v>
      </c>
      <c r="F60" s="50">
        <f t="shared" si="10"/>
        <v>35.254687500000003</v>
      </c>
      <c r="M60" s="57"/>
    </row>
    <row r="61" spans="2:13" x14ac:dyDescent="0.25">
      <c r="B61" s="134" t="s">
        <v>81</v>
      </c>
      <c r="C61" s="14">
        <v>60.6</v>
      </c>
      <c r="D61" s="36">
        <v>75</v>
      </c>
      <c r="E61" s="54">
        <f t="shared" si="11"/>
        <v>67.8</v>
      </c>
      <c r="F61" s="50">
        <f t="shared" si="10"/>
        <v>41.569875000000003</v>
      </c>
      <c r="G61" s="138">
        <f>+E61/E58-1</f>
        <v>0.42436974789915971</v>
      </c>
      <c r="M61" s="57"/>
    </row>
    <row r="62" spans="2:13" x14ac:dyDescent="0.25">
      <c r="B62" s="134" t="s">
        <v>82</v>
      </c>
      <c r="C62" s="14">
        <v>75</v>
      </c>
      <c r="D62" s="36">
        <v>78.8</v>
      </c>
      <c r="E62" s="54">
        <f t="shared" si="11"/>
        <v>76.900000000000006</v>
      </c>
      <c r="F62" s="50">
        <f t="shared" si="10"/>
        <v>47.149312500000008</v>
      </c>
      <c r="G62" s="138">
        <f t="shared" ref="G62:G63" si="12">+E62/E59-1</f>
        <v>0.40585009140767836</v>
      </c>
      <c r="M62" s="57"/>
    </row>
    <row r="63" spans="2:13" ht="15.75" thickBot="1" x14ac:dyDescent="0.3">
      <c r="B63" s="136" t="s">
        <v>83</v>
      </c>
      <c r="C63" s="16">
        <v>82.2</v>
      </c>
      <c r="D63" s="37">
        <v>80.400000000000006</v>
      </c>
      <c r="E63" s="55">
        <f t="shared" si="11"/>
        <v>81.300000000000011</v>
      </c>
      <c r="F63" s="50">
        <f t="shared" si="10"/>
        <v>49.847062500000007</v>
      </c>
      <c r="G63" s="138">
        <f t="shared" si="12"/>
        <v>0.41391304347826097</v>
      </c>
      <c r="M63" s="57"/>
    </row>
    <row r="64" spans="2:13" x14ac:dyDescent="0.25">
      <c r="B64" t="s">
        <v>43</v>
      </c>
      <c r="M64" s="57"/>
    </row>
    <row r="65" spans="2:13" x14ac:dyDescent="0.25">
      <c r="B65" s="56"/>
      <c r="M65" s="57"/>
    </row>
    <row r="66" spans="2:13" x14ac:dyDescent="0.25">
      <c r="M66" s="57"/>
    </row>
    <row r="67" spans="2:13" x14ac:dyDescent="0.25">
      <c r="M67" s="57"/>
    </row>
    <row r="68" spans="2:13" x14ac:dyDescent="0.25">
      <c r="M68" s="57"/>
    </row>
    <row r="69" spans="2:13" x14ac:dyDescent="0.25">
      <c r="M69" s="57"/>
    </row>
    <row r="70" spans="2:13" x14ac:dyDescent="0.25">
      <c r="M70" s="57"/>
    </row>
    <row r="71" spans="2:13" x14ac:dyDescent="0.25">
      <c r="M71" s="57"/>
    </row>
    <row r="72" spans="2:13" x14ac:dyDescent="0.25">
      <c r="M72" s="57"/>
    </row>
    <row r="73" spans="2:13" x14ac:dyDescent="0.25">
      <c r="B73" s="19"/>
      <c r="M73" s="57"/>
    </row>
    <row r="74" spans="2:13" x14ac:dyDescent="0.25">
      <c r="B74" s="19"/>
      <c r="M74" s="57"/>
    </row>
    <row r="75" spans="2:13" ht="15.75" thickBot="1" x14ac:dyDescent="0.3">
      <c r="B75" t="s">
        <v>44</v>
      </c>
      <c r="M75" s="57"/>
    </row>
    <row r="76" spans="2:13" ht="15.75" thickBot="1" x14ac:dyDescent="0.3">
      <c r="B76" s="22"/>
      <c r="C76" s="47" t="s">
        <v>45</v>
      </c>
      <c r="D76" s="48" t="s">
        <v>39</v>
      </c>
      <c r="M76" s="57"/>
    </row>
    <row r="77" spans="2:13" x14ac:dyDescent="0.25">
      <c r="B77" s="133" t="s">
        <v>78</v>
      </c>
      <c r="C77" s="59">
        <v>73.2</v>
      </c>
      <c r="D77" s="50">
        <f>+C77*9.81/(1000000*2*0.005*0.005*PI()/4)</f>
        <v>18.28606262315925</v>
      </c>
      <c r="M77" s="57"/>
    </row>
    <row r="78" spans="2:13" x14ac:dyDescent="0.25">
      <c r="B78" s="134" t="s">
        <v>79</v>
      </c>
      <c r="C78" s="60">
        <v>115</v>
      </c>
      <c r="D78" s="50">
        <f t="shared" ref="D78:D79" si="13">+C78*9.81/(1000000*2*0.005*0.005*PI()/4)</f>
        <v>28.728103847859479</v>
      </c>
      <c r="M78" s="57"/>
    </row>
    <row r="79" spans="2:13" x14ac:dyDescent="0.25">
      <c r="B79" s="135" t="s">
        <v>80</v>
      </c>
      <c r="C79" s="61">
        <v>115.6</v>
      </c>
      <c r="D79" s="50">
        <f t="shared" si="13"/>
        <v>28.8779896070657</v>
      </c>
      <c r="M79" s="57"/>
    </row>
    <row r="80" spans="2:13" x14ac:dyDescent="0.25">
      <c r="B80" s="134" t="s">
        <v>81</v>
      </c>
      <c r="C80" s="60">
        <v>99</v>
      </c>
      <c r="D80" s="50">
        <f t="shared" ref="D80:D82" si="14">+C80*9.81/(1000000*2*0.005*0.005*PI()/4)</f>
        <v>24.731150269026855</v>
      </c>
      <c r="E80" s="138">
        <f t="shared" ref="E80:E82" si="15">+C80/C77-1</f>
        <v>0.35245901639344268</v>
      </c>
      <c r="M80" s="57"/>
    </row>
    <row r="81" spans="2:13" x14ac:dyDescent="0.25">
      <c r="B81" s="134" t="s">
        <v>82</v>
      </c>
      <c r="C81" s="61">
        <v>129.80000000000001</v>
      </c>
      <c r="D81" s="50">
        <f t="shared" si="14"/>
        <v>32.425285908279655</v>
      </c>
      <c r="E81" s="138">
        <f t="shared" si="15"/>
        <v>0.1286956521739131</v>
      </c>
      <c r="M81" s="57"/>
    </row>
    <row r="82" spans="2:13" ht="15.75" thickBot="1" x14ac:dyDescent="0.3">
      <c r="B82" s="136" t="s">
        <v>83</v>
      </c>
      <c r="C82" s="62">
        <v>120.6</v>
      </c>
      <c r="D82" s="50">
        <f t="shared" si="14"/>
        <v>30.127037600450894</v>
      </c>
      <c r="E82" s="138">
        <f t="shared" si="15"/>
        <v>4.325259515570945E-2</v>
      </c>
      <c r="M82" s="57"/>
    </row>
    <row r="83" spans="2:13" x14ac:dyDescent="0.25">
      <c r="B83" s="19" t="s">
        <v>46</v>
      </c>
      <c r="M83" s="57"/>
    </row>
    <row r="84" spans="2:13" x14ac:dyDescent="0.25">
      <c r="B84" s="19"/>
      <c r="M84" s="57"/>
    </row>
    <row r="85" spans="2:13" x14ac:dyDescent="0.25">
      <c r="B85" s="19"/>
      <c r="M85" s="57"/>
    </row>
    <row r="86" spans="2:13" x14ac:dyDescent="0.25">
      <c r="B86" s="19"/>
      <c r="M86" s="57"/>
    </row>
    <row r="87" spans="2:13" x14ac:dyDescent="0.25">
      <c r="B87" s="19"/>
      <c r="M87" s="57"/>
    </row>
    <row r="88" spans="2:13" x14ac:dyDescent="0.25">
      <c r="B88" s="19"/>
      <c r="M88" s="57"/>
    </row>
    <row r="89" spans="2:13" x14ac:dyDescent="0.25">
      <c r="B89" s="19"/>
      <c r="M89" s="57"/>
    </row>
    <row r="90" spans="2:13" x14ac:dyDescent="0.25">
      <c r="B90" s="19"/>
      <c r="M90" s="57"/>
    </row>
    <row r="91" spans="2:13" x14ac:dyDescent="0.25">
      <c r="B91" s="19"/>
      <c r="M91" s="57"/>
    </row>
    <row r="92" spans="2:13" x14ac:dyDescent="0.25">
      <c r="B92" s="19"/>
      <c r="M92" s="57"/>
    </row>
    <row r="93" spans="2:13" x14ac:dyDescent="0.25">
      <c r="B93" s="19"/>
      <c r="M93" s="57"/>
    </row>
    <row r="94" spans="2:13" x14ac:dyDescent="0.25">
      <c r="B94" s="19"/>
      <c r="M94" s="57"/>
    </row>
    <row r="95" spans="2:13" x14ac:dyDescent="0.25">
      <c r="B95" s="19"/>
      <c r="M95" s="57"/>
    </row>
    <row r="96" spans="2:13" x14ac:dyDescent="0.25">
      <c r="B96" s="19"/>
      <c r="M96" s="57"/>
    </row>
    <row r="97" spans="2:13" x14ac:dyDescent="0.25">
      <c r="B97" s="19"/>
      <c r="M97" s="57"/>
    </row>
    <row r="98" spans="2:13" x14ac:dyDescent="0.25">
      <c r="B98" s="19"/>
      <c r="M98" s="57"/>
    </row>
    <row r="99" spans="2:13" x14ac:dyDescent="0.25">
      <c r="B99" s="19"/>
      <c r="M99" s="57"/>
    </row>
    <row r="100" spans="2:13" x14ac:dyDescent="0.25">
      <c r="B100" s="19"/>
      <c r="M100" s="57"/>
    </row>
    <row r="101" spans="2:13" x14ac:dyDescent="0.25">
      <c r="B101" s="19"/>
      <c r="M101" s="57"/>
    </row>
    <row r="102" spans="2:13" x14ac:dyDescent="0.25">
      <c r="B102" s="19"/>
      <c r="M102" s="57"/>
    </row>
    <row r="103" spans="2:13" x14ac:dyDescent="0.25">
      <c r="B103" s="19"/>
      <c r="M103" s="57"/>
    </row>
    <row r="104" spans="2:13" x14ac:dyDescent="0.25">
      <c r="B104" s="19"/>
      <c r="M104" s="57"/>
    </row>
    <row r="105" spans="2:13" x14ac:dyDescent="0.25">
      <c r="B105" s="19"/>
      <c r="M105" s="57"/>
    </row>
    <row r="106" spans="2:13" x14ac:dyDescent="0.25">
      <c r="B106" s="19"/>
      <c r="M106" s="57"/>
    </row>
    <row r="107" spans="2:13" x14ac:dyDescent="0.25">
      <c r="B107" s="56"/>
      <c r="M107" s="57"/>
    </row>
    <row r="108" spans="2:13" x14ac:dyDescent="0.25">
      <c r="B108" s="56"/>
      <c r="M108" s="57"/>
    </row>
    <row r="109" spans="2:13" ht="15.75" thickBot="1" x14ac:dyDescent="0.3">
      <c r="B109" t="s">
        <v>47</v>
      </c>
      <c r="M109" s="57"/>
    </row>
    <row r="110" spans="2:13" ht="15.75" thickBot="1" x14ac:dyDescent="0.3">
      <c r="B110" s="63"/>
      <c r="C110" s="64" t="s">
        <v>48</v>
      </c>
      <c r="D110" s="65" t="s">
        <v>49</v>
      </c>
      <c r="E110" s="65" t="s">
        <v>50</v>
      </c>
      <c r="F110" s="66" t="s">
        <v>51</v>
      </c>
      <c r="M110" s="57"/>
    </row>
    <row r="111" spans="2:13" x14ac:dyDescent="0.25">
      <c r="B111" s="149" t="s">
        <v>78</v>
      </c>
      <c r="C111" s="67">
        <f>+D141</f>
        <v>0.62</v>
      </c>
      <c r="D111" s="12">
        <f>+G141</f>
        <v>1.06</v>
      </c>
      <c r="E111" s="26">
        <f>+J141</f>
        <v>1.89</v>
      </c>
      <c r="F111" s="68">
        <f>+M141</f>
        <v>3.66</v>
      </c>
      <c r="M111" s="57"/>
    </row>
    <row r="112" spans="2:13" x14ac:dyDescent="0.25">
      <c r="B112" s="150" t="s">
        <v>79</v>
      </c>
      <c r="C112" s="69">
        <f t="shared" ref="C112:C116" si="16">+D142</f>
        <v>0.64</v>
      </c>
      <c r="D112" s="36">
        <f t="shared" ref="D112:D116" si="17">+G142</f>
        <v>1.3</v>
      </c>
      <c r="E112" s="28">
        <f t="shared" ref="E112:E116" si="18">+J142</f>
        <v>2.4900000000000002</v>
      </c>
      <c r="F112" s="70">
        <f t="shared" ref="F112:F116" si="19">+M142</f>
        <v>5.71</v>
      </c>
      <c r="M112" s="57"/>
    </row>
    <row r="113" spans="2:13" x14ac:dyDescent="0.25">
      <c r="B113" s="151" t="s">
        <v>80</v>
      </c>
      <c r="C113" s="69">
        <f t="shared" si="16"/>
        <v>0.66</v>
      </c>
      <c r="D113" s="36">
        <f t="shared" si="17"/>
        <v>1.28</v>
      </c>
      <c r="E113" s="28">
        <f t="shared" si="18"/>
        <v>2.2799999999999998</v>
      </c>
      <c r="F113" s="70">
        <f t="shared" si="19"/>
        <v>4.59</v>
      </c>
      <c r="M113" s="57"/>
    </row>
    <row r="114" spans="2:13" x14ac:dyDescent="0.25">
      <c r="B114" s="150" t="s">
        <v>81</v>
      </c>
      <c r="C114" s="69">
        <f t="shared" si="16"/>
        <v>0.31</v>
      </c>
      <c r="D114" s="36">
        <f t="shared" si="17"/>
        <v>0.64</v>
      </c>
      <c r="E114" s="28">
        <f t="shared" si="18"/>
        <v>1.25</v>
      </c>
      <c r="F114" s="70">
        <f t="shared" si="19"/>
        <v>2.75</v>
      </c>
      <c r="G114" s="153">
        <f>AVERAGE(+C114/C111-1,+D114/D111-1,+E114/E111-1,+F114/F111-1)</f>
        <v>-0.37087115837502482</v>
      </c>
      <c r="M114" s="57"/>
    </row>
    <row r="115" spans="2:13" x14ac:dyDescent="0.25">
      <c r="B115" s="150" t="s">
        <v>82</v>
      </c>
      <c r="C115" s="69">
        <f t="shared" si="16"/>
        <v>0.53</v>
      </c>
      <c r="D115" s="36">
        <f t="shared" si="17"/>
        <v>1.1000000000000001</v>
      </c>
      <c r="E115" s="28">
        <f t="shared" si="18"/>
        <v>1.98</v>
      </c>
      <c r="F115" s="70">
        <f t="shared" si="19"/>
        <v>4.1900000000000004</v>
      </c>
      <c r="G115" s="153">
        <f>AVERAGE(+C115/C112-1,+D115/D112-1,+E115/E112-1,+F115/F112-1)</f>
        <v>-0.19918502017297265</v>
      </c>
      <c r="M115" s="57"/>
    </row>
    <row r="116" spans="2:13" ht="15.75" thickBot="1" x14ac:dyDescent="0.3">
      <c r="B116" s="152" t="s">
        <v>83</v>
      </c>
      <c r="C116" s="71">
        <f t="shared" si="16"/>
        <v>0.74</v>
      </c>
      <c r="D116" s="37">
        <f t="shared" si="17"/>
        <v>1.26</v>
      </c>
      <c r="E116" s="31">
        <f t="shared" si="18"/>
        <v>2.0299999999999998</v>
      </c>
      <c r="F116" s="72">
        <f t="shared" si="19"/>
        <v>3.76</v>
      </c>
      <c r="G116" s="153">
        <f>AVERAGE(+C116/C113-1,+D116/D113-1,+E116/E113-1,+F116/F113-1)</f>
        <v>-4.6222472076284021E-2</v>
      </c>
      <c r="M116" s="57"/>
    </row>
    <row r="117" spans="2:13" x14ac:dyDescent="0.25">
      <c r="B117" t="s">
        <v>52</v>
      </c>
      <c r="M117" s="57"/>
    </row>
    <row r="118" spans="2:13" x14ac:dyDescent="0.25">
      <c r="B118" s="73" t="s">
        <v>53</v>
      </c>
      <c r="M118" s="57"/>
    </row>
    <row r="119" spans="2:13" x14ac:dyDescent="0.25">
      <c r="B119" s="154" t="s">
        <v>91</v>
      </c>
      <c r="M119" s="57"/>
    </row>
    <row r="120" spans="2:13" x14ac:dyDescent="0.25">
      <c r="B120" s="73"/>
      <c r="M120" s="57"/>
    </row>
    <row r="121" spans="2:13" x14ac:dyDescent="0.25">
      <c r="B121" s="73"/>
      <c r="M121" s="57"/>
    </row>
    <row r="122" spans="2:13" x14ac:dyDescent="0.25">
      <c r="B122" s="73"/>
      <c r="M122" s="57"/>
    </row>
    <row r="123" spans="2:13" x14ac:dyDescent="0.25">
      <c r="B123" s="73"/>
      <c r="M123" s="57"/>
    </row>
    <row r="124" spans="2:13" x14ac:dyDescent="0.25">
      <c r="B124" s="73"/>
      <c r="M124" s="57"/>
    </row>
    <row r="125" spans="2:13" x14ac:dyDescent="0.25">
      <c r="B125" s="73"/>
      <c r="M125" s="57"/>
    </row>
    <row r="126" spans="2:13" x14ac:dyDescent="0.25">
      <c r="B126" s="73"/>
      <c r="M126" s="57"/>
    </row>
    <row r="127" spans="2:13" x14ac:dyDescent="0.25">
      <c r="B127" s="73"/>
      <c r="M127" s="57"/>
    </row>
    <row r="128" spans="2:13" x14ac:dyDescent="0.25">
      <c r="B128" s="73"/>
      <c r="M128" s="57"/>
    </row>
    <row r="129" spans="2:14" x14ac:dyDescent="0.25">
      <c r="B129" s="73"/>
      <c r="M129" s="57"/>
    </row>
    <row r="130" spans="2:14" x14ac:dyDescent="0.25">
      <c r="B130" s="73"/>
      <c r="M130" s="57"/>
    </row>
    <row r="131" spans="2:14" x14ac:dyDescent="0.25">
      <c r="B131" s="73"/>
      <c r="M131" s="57"/>
    </row>
    <row r="132" spans="2:14" x14ac:dyDescent="0.25">
      <c r="B132" s="73"/>
      <c r="M132" s="57"/>
    </row>
    <row r="133" spans="2:14" x14ac:dyDescent="0.25">
      <c r="B133" s="73"/>
      <c r="M133" s="57"/>
    </row>
    <row r="134" spans="2:14" x14ac:dyDescent="0.25">
      <c r="B134" s="73"/>
      <c r="M134" s="57"/>
    </row>
    <row r="135" spans="2:14" x14ac:dyDescent="0.25">
      <c r="B135" s="73"/>
      <c r="M135" s="57"/>
    </row>
    <row r="136" spans="2:14" x14ac:dyDescent="0.25">
      <c r="B136" s="73"/>
      <c r="M136" s="57"/>
    </row>
    <row r="137" spans="2:14" x14ac:dyDescent="0.25">
      <c r="B137" s="73"/>
      <c r="M137" s="57"/>
    </row>
    <row r="138" spans="2:14" x14ac:dyDescent="0.25">
      <c r="B138" s="73"/>
      <c r="M138" s="57"/>
    </row>
    <row r="139" spans="2:14" ht="15.75" thickBot="1" x14ac:dyDescent="0.3">
      <c r="B139" t="s">
        <v>54</v>
      </c>
    </row>
    <row r="140" spans="2:14" ht="15.75" thickBot="1" x14ac:dyDescent="0.3">
      <c r="B140" s="74"/>
      <c r="C140" s="75" t="s">
        <v>55</v>
      </c>
      <c r="D140" s="76" t="s">
        <v>56</v>
      </c>
      <c r="E140" s="77" t="s">
        <v>57</v>
      </c>
      <c r="F140" s="78" t="s">
        <v>58</v>
      </c>
      <c r="G140" s="79" t="s">
        <v>59</v>
      </c>
      <c r="H140" s="80" t="s">
        <v>60</v>
      </c>
      <c r="I140" s="81" t="s">
        <v>61</v>
      </c>
      <c r="J140" s="82" t="s">
        <v>62</v>
      </c>
      <c r="K140" s="83" t="s">
        <v>63</v>
      </c>
      <c r="L140" s="84" t="s">
        <v>64</v>
      </c>
      <c r="M140" s="85" t="s">
        <v>65</v>
      </c>
      <c r="N140" s="86" t="s">
        <v>66</v>
      </c>
    </row>
    <row r="141" spans="2:14" x14ac:dyDescent="0.25">
      <c r="B141" s="133" t="s">
        <v>78</v>
      </c>
      <c r="C141" s="87">
        <v>0.55000000000000004</v>
      </c>
      <c r="D141" s="88">
        <v>0.62</v>
      </c>
      <c r="E141" s="89">
        <v>0.64</v>
      </c>
      <c r="F141" s="90">
        <v>0.98</v>
      </c>
      <c r="G141" s="91">
        <v>1.06</v>
      </c>
      <c r="H141" s="92">
        <v>1.0900000000000001</v>
      </c>
      <c r="I141" s="93">
        <v>1.79</v>
      </c>
      <c r="J141" s="94">
        <v>1.89</v>
      </c>
      <c r="K141" s="95">
        <v>1.93</v>
      </c>
      <c r="L141" s="96">
        <v>3.19</v>
      </c>
      <c r="M141" s="97">
        <v>3.66</v>
      </c>
      <c r="N141" s="98">
        <v>3.88</v>
      </c>
    </row>
    <row r="142" spans="2:14" x14ac:dyDescent="0.25">
      <c r="B142" s="134" t="s">
        <v>79</v>
      </c>
      <c r="C142" s="99">
        <v>0.52</v>
      </c>
      <c r="D142" s="100">
        <v>0.64</v>
      </c>
      <c r="E142" s="101">
        <v>0.68</v>
      </c>
      <c r="F142" s="102">
        <v>1.18</v>
      </c>
      <c r="G142" s="103">
        <v>1.3</v>
      </c>
      <c r="H142" s="104">
        <v>1.37</v>
      </c>
      <c r="I142" s="105">
        <v>2.2200000000000002</v>
      </c>
      <c r="J142" s="106">
        <v>2.4900000000000002</v>
      </c>
      <c r="K142" s="107">
        <v>2.6</v>
      </c>
      <c r="L142" s="108">
        <v>4.38</v>
      </c>
      <c r="M142" s="40">
        <v>5.71</v>
      </c>
      <c r="N142" s="109">
        <v>6.58</v>
      </c>
    </row>
    <row r="143" spans="2:14" x14ac:dyDescent="0.25">
      <c r="B143" s="135" t="s">
        <v>80</v>
      </c>
      <c r="C143" s="99">
        <v>0.55000000000000004</v>
      </c>
      <c r="D143" s="100">
        <v>0.66</v>
      </c>
      <c r="E143" s="101">
        <v>0.68</v>
      </c>
      <c r="F143" s="102">
        <v>1.1599999999999999</v>
      </c>
      <c r="G143" s="103">
        <v>1.28</v>
      </c>
      <c r="H143" s="104">
        <v>1.33</v>
      </c>
      <c r="I143" s="105">
        <v>2.12</v>
      </c>
      <c r="J143" s="106">
        <v>2.2799999999999998</v>
      </c>
      <c r="K143" s="107">
        <v>2.34</v>
      </c>
      <c r="L143" s="108">
        <v>4</v>
      </c>
      <c r="M143" s="40">
        <v>4.59</v>
      </c>
      <c r="N143" s="109">
        <v>4.9000000000000004</v>
      </c>
    </row>
    <row r="144" spans="2:14" x14ac:dyDescent="0.25">
      <c r="B144" s="134" t="s">
        <v>81</v>
      </c>
      <c r="C144" s="99">
        <v>0.27</v>
      </c>
      <c r="D144" s="100">
        <v>0.31</v>
      </c>
      <c r="E144" s="101">
        <v>0.31</v>
      </c>
      <c r="F144" s="102">
        <v>0.59</v>
      </c>
      <c r="G144" s="103">
        <v>0.64</v>
      </c>
      <c r="H144" s="104">
        <v>0.65</v>
      </c>
      <c r="I144" s="105">
        <v>1.18</v>
      </c>
      <c r="J144" s="106">
        <v>1.25</v>
      </c>
      <c r="K144" s="107">
        <v>1.28</v>
      </c>
      <c r="L144" s="108">
        <v>2.54</v>
      </c>
      <c r="M144" s="40">
        <v>2.75</v>
      </c>
      <c r="N144" s="109">
        <v>2.85</v>
      </c>
    </row>
    <row r="145" spans="2:14" x14ac:dyDescent="0.25">
      <c r="B145" s="134" t="s">
        <v>82</v>
      </c>
      <c r="C145" s="99">
        <v>0.46</v>
      </c>
      <c r="D145" s="100">
        <v>0.53</v>
      </c>
      <c r="E145" s="101">
        <v>0.54</v>
      </c>
      <c r="F145" s="102">
        <v>1.01</v>
      </c>
      <c r="G145" s="103">
        <v>1.1000000000000001</v>
      </c>
      <c r="H145" s="104">
        <v>1.1200000000000001</v>
      </c>
      <c r="I145" s="105">
        <v>1.83</v>
      </c>
      <c r="J145" s="106">
        <v>1.98</v>
      </c>
      <c r="K145" s="107">
        <v>2.0299999999999998</v>
      </c>
      <c r="L145" s="108">
        <v>3.62</v>
      </c>
      <c r="M145" s="40">
        <v>4.1900000000000004</v>
      </c>
      <c r="N145" s="109">
        <v>4.4800000000000004</v>
      </c>
    </row>
    <row r="146" spans="2:14" ht="15.75" thickBot="1" x14ac:dyDescent="0.3">
      <c r="B146" s="136" t="s">
        <v>83</v>
      </c>
      <c r="C146" s="110">
        <v>0.66</v>
      </c>
      <c r="D146" s="111">
        <v>0.74</v>
      </c>
      <c r="E146" s="112">
        <v>0.76</v>
      </c>
      <c r="F146" s="113">
        <v>1.19</v>
      </c>
      <c r="G146" s="114">
        <v>1.26</v>
      </c>
      <c r="H146" s="115">
        <v>1.28</v>
      </c>
      <c r="I146" s="116">
        <v>1.9</v>
      </c>
      <c r="J146" s="117">
        <v>2.0299999999999998</v>
      </c>
      <c r="K146" s="118">
        <v>2.06</v>
      </c>
      <c r="L146" s="119">
        <v>3.44</v>
      </c>
      <c r="M146" s="38">
        <v>3.76</v>
      </c>
      <c r="N146" s="120">
        <v>3.91</v>
      </c>
    </row>
    <row r="147" spans="2:14" x14ac:dyDescent="0.25">
      <c r="B147" s="73"/>
      <c r="M147" s="57"/>
    </row>
    <row r="148" spans="2:14" x14ac:dyDescent="0.25">
      <c r="B148" s="73"/>
      <c r="M148" s="57"/>
    </row>
    <row r="149" spans="2:14" x14ac:dyDescent="0.25">
      <c r="B149" s="73"/>
      <c r="M149" s="57"/>
    </row>
    <row r="150" spans="2:14" x14ac:dyDescent="0.25">
      <c r="B150" s="73"/>
      <c r="M150" s="57"/>
    </row>
    <row r="151" spans="2:14" x14ac:dyDescent="0.25">
      <c r="B151" s="73"/>
      <c r="M151" s="57"/>
    </row>
    <row r="152" spans="2:14" x14ac:dyDescent="0.25">
      <c r="B152" s="73"/>
      <c r="M152" s="57"/>
    </row>
    <row r="153" spans="2:14" x14ac:dyDescent="0.25">
      <c r="B153" s="73"/>
      <c r="M153" s="57"/>
    </row>
    <row r="154" spans="2:14" x14ac:dyDescent="0.25">
      <c r="B154" s="73"/>
      <c r="M154" s="57"/>
    </row>
    <row r="155" spans="2:14" x14ac:dyDescent="0.25">
      <c r="B155" s="73"/>
      <c r="M155" s="57"/>
    </row>
    <row r="156" spans="2:14" x14ac:dyDescent="0.25">
      <c r="B156" s="73"/>
      <c r="M156" s="57"/>
    </row>
    <row r="157" spans="2:14" x14ac:dyDescent="0.25">
      <c r="B157" s="73"/>
      <c r="M157" s="57"/>
    </row>
    <row r="158" spans="2:14" x14ac:dyDescent="0.25">
      <c r="B158" s="73"/>
      <c r="M158" s="57"/>
    </row>
    <row r="159" spans="2:14" x14ac:dyDescent="0.25">
      <c r="B159" s="73"/>
      <c r="M159" s="57"/>
    </row>
    <row r="160" spans="2:14" x14ac:dyDescent="0.25">
      <c r="B160" s="73"/>
      <c r="M160" s="57"/>
    </row>
    <row r="161" spans="2:13" x14ac:dyDescent="0.25">
      <c r="B161" s="73"/>
      <c r="M161" s="57"/>
    </row>
    <row r="162" spans="2:13" x14ac:dyDescent="0.25">
      <c r="B162" s="73"/>
      <c r="M162" s="57"/>
    </row>
    <row r="163" spans="2:13" x14ac:dyDescent="0.25">
      <c r="B163" s="73"/>
      <c r="M163" s="57"/>
    </row>
    <row r="164" spans="2:13" x14ac:dyDescent="0.25">
      <c r="B164" s="73"/>
      <c r="M164" s="57"/>
    </row>
    <row r="165" spans="2:13" x14ac:dyDescent="0.25">
      <c r="B165" s="73"/>
      <c r="M165" s="57"/>
    </row>
    <row r="166" spans="2:13" x14ac:dyDescent="0.25">
      <c r="B166" s="73"/>
      <c r="M166" s="57"/>
    </row>
    <row r="167" spans="2:13" x14ac:dyDescent="0.25">
      <c r="B167" s="73"/>
      <c r="M167" s="57"/>
    </row>
    <row r="168" spans="2:13" x14ac:dyDescent="0.25">
      <c r="B168" s="73"/>
      <c r="M168" s="57"/>
    </row>
    <row r="169" spans="2:13" x14ac:dyDescent="0.25">
      <c r="B169" s="73"/>
      <c r="M169" s="57"/>
    </row>
    <row r="170" spans="2:13" x14ac:dyDescent="0.25">
      <c r="B170" s="73"/>
      <c r="M170" s="57"/>
    </row>
    <row r="171" spans="2:13" x14ac:dyDescent="0.25">
      <c r="B171" s="73"/>
      <c r="M171" s="57"/>
    </row>
    <row r="172" spans="2:13" x14ac:dyDescent="0.25">
      <c r="B172" s="73"/>
      <c r="M172" s="57"/>
    </row>
    <row r="173" spans="2:13" x14ac:dyDescent="0.25">
      <c r="B173" s="73"/>
      <c r="M173" s="57"/>
    </row>
    <row r="174" spans="2:13" x14ac:dyDescent="0.25">
      <c r="B174" s="73"/>
      <c r="M174" s="57"/>
    </row>
    <row r="175" spans="2:13" x14ac:dyDescent="0.25">
      <c r="B175" s="73"/>
      <c r="M175" s="57"/>
    </row>
    <row r="176" spans="2:13" x14ac:dyDescent="0.25">
      <c r="B176" s="73"/>
      <c r="M176" s="57"/>
    </row>
    <row r="177" spans="2:13" x14ac:dyDescent="0.25">
      <c r="B177" s="73"/>
      <c r="M177" s="57"/>
    </row>
    <row r="178" spans="2:13" x14ac:dyDescent="0.25">
      <c r="B178" s="73"/>
      <c r="M178" s="57"/>
    </row>
    <row r="179" spans="2:13" x14ac:dyDescent="0.25">
      <c r="B179" s="73"/>
      <c r="M179" s="57"/>
    </row>
    <row r="180" spans="2:13" x14ac:dyDescent="0.25">
      <c r="B180" s="73"/>
      <c r="M180" s="57"/>
    </row>
    <row r="181" spans="2:13" x14ac:dyDescent="0.25">
      <c r="B181" s="73"/>
      <c r="M181" s="57"/>
    </row>
    <row r="182" spans="2:13" x14ac:dyDescent="0.25">
      <c r="B182" s="73"/>
      <c r="M182" s="57"/>
    </row>
    <row r="183" spans="2:13" x14ac:dyDescent="0.25">
      <c r="B183" s="73"/>
      <c r="M183" s="57"/>
    </row>
    <row r="184" spans="2:13" x14ac:dyDescent="0.25">
      <c r="B184" s="73"/>
      <c r="M184" s="57"/>
    </row>
    <row r="185" spans="2:13" x14ac:dyDescent="0.25">
      <c r="B185" s="73"/>
      <c r="M185" s="57"/>
    </row>
    <row r="186" spans="2:13" x14ac:dyDescent="0.25">
      <c r="B186" s="73"/>
      <c r="M186" s="57"/>
    </row>
    <row r="187" spans="2:13" x14ac:dyDescent="0.25">
      <c r="B187" s="73"/>
      <c r="M187" s="57"/>
    </row>
    <row r="188" spans="2:13" ht="15.75" thickBot="1" x14ac:dyDescent="0.3">
      <c r="B188" t="s">
        <v>67</v>
      </c>
      <c r="M188" s="57"/>
    </row>
    <row r="189" spans="2:13" ht="15.75" thickBot="1" x14ac:dyDescent="0.3">
      <c r="B189" s="22"/>
      <c r="C189" s="121" t="s">
        <v>68</v>
      </c>
      <c r="D189" s="46" t="s">
        <v>69</v>
      </c>
      <c r="E189" s="122" t="s">
        <v>70</v>
      </c>
      <c r="F189" s="141" t="s">
        <v>90</v>
      </c>
      <c r="M189" s="57"/>
    </row>
    <row r="190" spans="2:13" x14ac:dyDescent="0.25">
      <c r="B190" s="133" t="s">
        <v>78</v>
      </c>
      <c r="C190" s="67"/>
      <c r="D190" s="12">
        <v>0.6</v>
      </c>
      <c r="E190" s="13">
        <v>0.1</v>
      </c>
      <c r="F190" s="138"/>
      <c r="M190" s="57"/>
    </row>
    <row r="191" spans="2:13" x14ac:dyDescent="0.25">
      <c r="B191" s="134" t="s">
        <v>79</v>
      </c>
      <c r="C191" s="123">
        <v>1.4</v>
      </c>
      <c r="D191" s="53">
        <v>1.6</v>
      </c>
      <c r="E191" s="124">
        <v>0.4</v>
      </c>
      <c r="M191" s="57"/>
    </row>
    <row r="192" spans="2:13" x14ac:dyDescent="0.25">
      <c r="B192" s="135" t="s">
        <v>80</v>
      </c>
      <c r="C192" s="69">
        <v>1.3</v>
      </c>
      <c r="D192" s="36">
        <v>1.4</v>
      </c>
      <c r="E192" s="41">
        <v>0.8</v>
      </c>
      <c r="M192" s="57"/>
    </row>
    <row r="193" spans="2:13" x14ac:dyDescent="0.25">
      <c r="B193" s="134" t="s">
        <v>81</v>
      </c>
      <c r="C193" s="123"/>
      <c r="D193" s="53">
        <v>0.7</v>
      </c>
      <c r="E193" s="124">
        <v>0.1</v>
      </c>
      <c r="F193" s="138">
        <f>+D193/D190-1</f>
        <v>0.16666666666666674</v>
      </c>
      <c r="M193" s="57"/>
    </row>
    <row r="194" spans="2:13" x14ac:dyDescent="0.25">
      <c r="B194" s="134" t="s">
        <v>82</v>
      </c>
      <c r="C194" s="69">
        <v>1.5</v>
      </c>
      <c r="D194" s="36">
        <v>1.7</v>
      </c>
      <c r="E194" s="41">
        <v>0.6</v>
      </c>
      <c r="F194" s="138">
        <f>+D194/D191-1</f>
        <v>6.25E-2</v>
      </c>
      <c r="M194" s="57"/>
    </row>
    <row r="195" spans="2:13" ht="15.75" thickBot="1" x14ac:dyDescent="0.3">
      <c r="B195" s="136" t="s">
        <v>83</v>
      </c>
      <c r="C195" s="71">
        <v>1.8</v>
      </c>
      <c r="D195" s="37">
        <v>1.8</v>
      </c>
      <c r="E195" s="42">
        <v>1</v>
      </c>
      <c r="F195" s="138">
        <f>+D195/D192-1</f>
        <v>0.28571428571428581</v>
      </c>
      <c r="M195" s="57"/>
    </row>
    <row r="196" spans="2:13" x14ac:dyDescent="0.25">
      <c r="B196" s="73"/>
      <c r="M196" s="57"/>
    </row>
    <row r="197" spans="2:13" x14ac:dyDescent="0.25">
      <c r="B197" s="73"/>
      <c r="M197" s="57"/>
    </row>
    <row r="198" spans="2:13" x14ac:dyDescent="0.25">
      <c r="B198" s="73"/>
      <c r="M198" s="57"/>
    </row>
    <row r="199" spans="2:13" x14ac:dyDescent="0.25">
      <c r="B199" s="73"/>
      <c r="M199" s="57"/>
    </row>
    <row r="200" spans="2:13" x14ac:dyDescent="0.25">
      <c r="B200" s="73"/>
      <c r="M200" s="57"/>
    </row>
    <row r="201" spans="2:13" x14ac:dyDescent="0.25">
      <c r="B201" s="73"/>
      <c r="M201" s="57"/>
    </row>
    <row r="202" spans="2:13" x14ac:dyDescent="0.25">
      <c r="B202" s="73"/>
      <c r="M202" s="57"/>
    </row>
    <row r="203" spans="2:13" x14ac:dyDescent="0.25">
      <c r="B203" s="73"/>
      <c r="M203" s="57"/>
    </row>
    <row r="204" spans="2:13" x14ac:dyDescent="0.25">
      <c r="B204" s="73"/>
      <c r="M204" s="57"/>
    </row>
    <row r="205" spans="2:13" x14ac:dyDescent="0.25">
      <c r="B205" s="56"/>
      <c r="M205" s="57"/>
    </row>
    <row r="206" spans="2:13" x14ac:dyDescent="0.25">
      <c r="M206" s="57"/>
    </row>
    <row r="207" spans="2:13" x14ac:dyDescent="0.25">
      <c r="M207" s="57"/>
    </row>
    <row r="208" spans="2:13" x14ac:dyDescent="0.25">
      <c r="M208" s="57"/>
    </row>
    <row r="209" spans="2:13" x14ac:dyDescent="0.25">
      <c r="M209" s="57"/>
    </row>
    <row r="210" spans="2:13" x14ac:dyDescent="0.25">
      <c r="M210" s="57"/>
    </row>
    <row r="211" spans="2:13" x14ac:dyDescent="0.25">
      <c r="M211" s="57"/>
    </row>
    <row r="212" spans="2:13" x14ac:dyDescent="0.25">
      <c r="B212" s="19"/>
      <c r="C212" s="44"/>
      <c r="D212" s="33"/>
      <c r="E212" s="33"/>
      <c r="M212" s="57"/>
    </row>
    <row r="213" spans="2:13" x14ac:dyDescent="0.25">
      <c r="B213" s="19"/>
      <c r="C213" s="44"/>
      <c r="D213" s="33"/>
      <c r="E213" s="33"/>
      <c r="M213" s="57"/>
    </row>
    <row r="214" spans="2:13" x14ac:dyDescent="0.25">
      <c r="B214" s="19"/>
      <c r="C214" s="44"/>
      <c r="D214" s="33"/>
      <c r="E214" s="33"/>
      <c r="M214" s="57"/>
    </row>
    <row r="215" spans="2:13" x14ac:dyDescent="0.25">
      <c r="B215" s="19"/>
      <c r="C215" s="44"/>
      <c r="D215" s="33"/>
      <c r="E215" s="33"/>
      <c r="M215" s="57"/>
    </row>
    <row r="216" spans="2:13" x14ac:dyDescent="0.25">
      <c r="B216" s="56"/>
      <c r="M216" s="57"/>
    </row>
    <row r="217" spans="2:13" ht="15.75" thickBot="1" x14ac:dyDescent="0.3">
      <c r="B217" t="s">
        <v>71</v>
      </c>
      <c r="M217" s="57"/>
    </row>
    <row r="218" spans="2:13" ht="15.75" thickBot="1" x14ac:dyDescent="0.3">
      <c r="B218" s="22"/>
      <c r="C218" s="39" t="s">
        <v>72</v>
      </c>
      <c r="D218" s="58" t="s">
        <v>73</v>
      </c>
      <c r="E218" s="125" t="s">
        <v>74</v>
      </c>
      <c r="M218" s="57"/>
    </row>
    <row r="219" spans="2:13" x14ac:dyDescent="0.25">
      <c r="B219" s="133" t="s">
        <v>78</v>
      </c>
      <c r="C219" s="11">
        <v>8</v>
      </c>
      <c r="D219" s="126">
        <f t="shared" ref="D219:D224" si="20">0.5*9.81*C219/1000</f>
        <v>3.9240000000000004E-2</v>
      </c>
      <c r="E219" s="127">
        <f>+D219/(1000*0.008*0.004)</f>
        <v>1.2262500000000001</v>
      </c>
      <c r="M219" s="57"/>
    </row>
    <row r="220" spans="2:13" x14ac:dyDescent="0.25">
      <c r="B220" s="134" t="s">
        <v>79</v>
      </c>
      <c r="C220" s="43">
        <v>31</v>
      </c>
      <c r="D220" s="128">
        <f t="shared" si="20"/>
        <v>0.152055</v>
      </c>
      <c r="E220" s="127">
        <f t="shared" ref="E220:E221" si="21">+D220/(1000*0.008*0.004)</f>
        <v>4.7517187499999993</v>
      </c>
      <c r="M220" s="57"/>
    </row>
    <row r="221" spans="2:13" x14ac:dyDescent="0.25">
      <c r="B221" s="135" t="s">
        <v>80</v>
      </c>
      <c r="C221" s="14">
        <v>4</v>
      </c>
      <c r="D221" s="128">
        <f t="shared" si="20"/>
        <v>1.9620000000000002E-2</v>
      </c>
      <c r="E221" s="127">
        <f t="shared" si="21"/>
        <v>0.61312500000000003</v>
      </c>
      <c r="M221" s="57"/>
    </row>
    <row r="222" spans="2:13" x14ac:dyDescent="0.25">
      <c r="B222" s="134" t="s">
        <v>81</v>
      </c>
      <c r="C222" s="96">
        <v>29</v>
      </c>
      <c r="D222" s="128">
        <f t="shared" si="20"/>
        <v>0.14224500000000001</v>
      </c>
      <c r="E222" s="127">
        <f t="shared" ref="E222:E224" si="22">+D222/(1000*0.008*0.004)</f>
        <v>4.4451562500000001</v>
      </c>
      <c r="M222" s="57"/>
    </row>
    <row r="223" spans="2:13" x14ac:dyDescent="0.25">
      <c r="B223" s="134" t="s">
        <v>82</v>
      </c>
      <c r="C223" s="14"/>
      <c r="D223" s="128">
        <f t="shared" si="20"/>
        <v>0</v>
      </c>
      <c r="E223" s="127">
        <f t="shared" si="22"/>
        <v>0</v>
      </c>
      <c r="M223" s="57"/>
    </row>
    <row r="224" spans="2:13" ht="15.75" thickBot="1" x14ac:dyDescent="0.3">
      <c r="B224" s="136" t="s">
        <v>83</v>
      </c>
      <c r="C224" s="16">
        <v>6</v>
      </c>
      <c r="D224" s="129">
        <f t="shared" si="20"/>
        <v>2.9430000000000001E-2</v>
      </c>
      <c r="E224" s="127">
        <f t="shared" si="22"/>
        <v>0.91968749999999999</v>
      </c>
      <c r="M224" s="57"/>
    </row>
    <row r="225" spans="2:13" x14ac:dyDescent="0.25">
      <c r="B225" s="19"/>
      <c r="C225" s="33"/>
      <c r="D225" s="130"/>
      <c r="E225" s="127"/>
      <c r="M225" s="57"/>
    </row>
    <row r="226" spans="2:13" x14ac:dyDescent="0.25">
      <c r="B226" s="19"/>
      <c r="C226" s="33"/>
      <c r="D226" s="130"/>
      <c r="E226" s="127"/>
      <c r="M226" s="57"/>
    </row>
    <row r="227" spans="2:13" x14ac:dyDescent="0.25">
      <c r="B227" s="19"/>
      <c r="C227" s="33"/>
      <c r="D227" s="130"/>
      <c r="E227" s="127"/>
      <c r="M227" s="57"/>
    </row>
    <row r="228" spans="2:13" x14ac:dyDescent="0.25">
      <c r="B228" s="19"/>
      <c r="C228" s="33"/>
      <c r="D228" s="130"/>
      <c r="E228" s="127"/>
      <c r="M228" s="57"/>
    </row>
    <row r="229" spans="2:13" x14ac:dyDescent="0.25">
      <c r="B229" s="19"/>
      <c r="C229" s="33"/>
      <c r="D229" s="130"/>
      <c r="E229" s="127"/>
      <c r="M229" s="57"/>
    </row>
    <row r="230" spans="2:13" x14ac:dyDescent="0.25">
      <c r="B230" s="19"/>
      <c r="C230" s="33"/>
      <c r="D230" s="130"/>
      <c r="E230" s="127"/>
      <c r="M230" s="57"/>
    </row>
    <row r="231" spans="2:13" x14ac:dyDescent="0.25">
      <c r="B231" s="19"/>
      <c r="C231" s="33"/>
      <c r="D231" s="130"/>
      <c r="E231" s="127"/>
      <c r="M231" s="57"/>
    </row>
    <row r="232" spans="2:13" x14ac:dyDescent="0.25">
      <c r="B232" s="19"/>
      <c r="C232" s="33"/>
      <c r="D232" s="130"/>
      <c r="E232" s="127"/>
      <c r="M232" s="57"/>
    </row>
    <row r="233" spans="2:13" x14ac:dyDescent="0.25">
      <c r="B233" s="19"/>
      <c r="C233" s="33"/>
      <c r="D233" s="130"/>
      <c r="E233" s="127"/>
      <c r="M233" s="57"/>
    </row>
    <row r="234" spans="2:13" x14ac:dyDescent="0.25">
      <c r="B234" s="19"/>
      <c r="C234" s="33"/>
      <c r="D234" s="130"/>
      <c r="E234" s="127"/>
      <c r="M234" s="57"/>
    </row>
    <row r="235" spans="2:13" x14ac:dyDescent="0.25">
      <c r="B235" s="19"/>
      <c r="C235" s="33"/>
      <c r="D235" s="130"/>
      <c r="E235" s="127"/>
      <c r="M235" s="57"/>
    </row>
    <row r="236" spans="2:13" x14ac:dyDescent="0.25">
      <c r="B236" s="19"/>
      <c r="C236" s="33"/>
      <c r="D236" s="130"/>
      <c r="E236" s="127"/>
      <c r="M236" s="57"/>
    </row>
    <row r="237" spans="2:13" x14ac:dyDescent="0.25">
      <c r="B237" s="19"/>
      <c r="C237" s="33"/>
      <c r="D237" s="130"/>
      <c r="E237" s="127"/>
      <c r="M237" s="57"/>
    </row>
    <row r="238" spans="2:13" x14ac:dyDescent="0.25">
      <c r="B238" s="19"/>
      <c r="C238" s="33"/>
      <c r="D238" s="130"/>
      <c r="E238" s="127"/>
      <c r="M238" s="57"/>
    </row>
    <row r="239" spans="2:13" x14ac:dyDescent="0.25">
      <c r="B239" s="19"/>
      <c r="C239" s="33"/>
      <c r="D239" s="130"/>
      <c r="E239" s="127"/>
      <c r="M239" s="57"/>
    </row>
    <row r="240" spans="2:13" x14ac:dyDescent="0.25">
      <c r="B240" s="19"/>
      <c r="C240" s="33"/>
      <c r="D240" s="130"/>
      <c r="E240" s="127"/>
      <c r="M240" s="57"/>
    </row>
    <row r="241" spans="2:13" x14ac:dyDescent="0.25">
      <c r="B241" s="19"/>
      <c r="C241" s="33"/>
      <c r="D241" s="130"/>
      <c r="E241" s="127"/>
      <c r="M241" s="57"/>
    </row>
    <row r="242" spans="2:13" x14ac:dyDescent="0.25">
      <c r="B242" s="56"/>
      <c r="M242" s="57"/>
    </row>
    <row r="243" spans="2:13" x14ac:dyDescent="0.25">
      <c r="B243" s="56"/>
      <c r="M243" s="57"/>
    </row>
    <row r="244" spans="2:13" x14ac:dyDescent="0.25">
      <c r="B244" s="56"/>
      <c r="M244" s="57"/>
    </row>
    <row r="245" spans="2:13" x14ac:dyDescent="0.25">
      <c r="B245" s="56"/>
      <c r="M245" s="57"/>
    </row>
    <row r="246" spans="2:13" ht="15.75" thickBot="1" x14ac:dyDescent="0.3">
      <c r="B246" t="s">
        <v>99</v>
      </c>
      <c r="M246" s="57"/>
    </row>
    <row r="247" spans="2:13" ht="15.75" thickBot="1" x14ac:dyDescent="0.3">
      <c r="B247" s="22"/>
      <c r="C247" s="58" t="s">
        <v>75</v>
      </c>
      <c r="M247" s="57"/>
    </row>
    <row r="248" spans="2:13" x14ac:dyDescent="0.25">
      <c r="B248" s="149" t="s">
        <v>78</v>
      </c>
      <c r="C248" s="157" t="s">
        <v>96</v>
      </c>
      <c r="M248" s="57"/>
    </row>
    <row r="249" spans="2:13" x14ac:dyDescent="0.25">
      <c r="B249" s="150" t="s">
        <v>79</v>
      </c>
      <c r="C249" s="158" t="s">
        <v>97</v>
      </c>
      <c r="M249" s="57"/>
    </row>
    <row r="250" spans="2:13" x14ac:dyDescent="0.25">
      <c r="B250" s="151" t="s">
        <v>80</v>
      </c>
      <c r="C250" s="158" t="s">
        <v>98</v>
      </c>
      <c r="M250" s="57"/>
    </row>
    <row r="251" spans="2:13" x14ac:dyDescent="0.25">
      <c r="B251" s="150" t="s">
        <v>81</v>
      </c>
      <c r="C251" s="158" t="s">
        <v>96</v>
      </c>
      <c r="D251" s="57" t="s">
        <v>101</v>
      </c>
    </row>
    <row r="252" spans="2:13" x14ac:dyDescent="0.25">
      <c r="B252" s="150" t="s">
        <v>82</v>
      </c>
      <c r="C252" s="158" t="s">
        <v>97</v>
      </c>
    </row>
    <row r="253" spans="2:13" ht="15.75" thickBot="1" x14ac:dyDescent="0.3">
      <c r="B253" s="152" t="s">
        <v>83</v>
      </c>
      <c r="C253" s="159" t="s">
        <v>98</v>
      </c>
    </row>
    <row r="254" spans="2:13" x14ac:dyDescent="0.25">
      <c r="B254" s="57" t="s">
        <v>92</v>
      </c>
    </row>
    <row r="255" spans="2:13" x14ac:dyDescent="0.25">
      <c r="B255" t="s">
        <v>76</v>
      </c>
    </row>
    <row r="269" spans="2:3" ht="15.75" thickBot="1" x14ac:dyDescent="0.3">
      <c r="B269" t="s">
        <v>93</v>
      </c>
    </row>
    <row r="270" spans="2:3" ht="15.75" thickBot="1" x14ac:dyDescent="0.3">
      <c r="B270" s="22"/>
      <c r="C270" s="155" t="s">
        <v>94</v>
      </c>
    </row>
    <row r="271" spans="2:3" x14ac:dyDescent="0.25">
      <c r="B271" s="133" t="s">
        <v>78</v>
      </c>
      <c r="C271" s="59">
        <v>2.5</v>
      </c>
    </row>
    <row r="272" spans="2:3" x14ac:dyDescent="0.25">
      <c r="B272" s="134" t="s">
        <v>79</v>
      </c>
      <c r="C272" s="60">
        <v>5</v>
      </c>
    </row>
    <row r="273" spans="2:4" x14ac:dyDescent="0.25">
      <c r="B273" s="135" t="s">
        <v>80</v>
      </c>
      <c r="C273" s="61">
        <v>5</v>
      </c>
    </row>
    <row r="274" spans="2:4" x14ac:dyDescent="0.25">
      <c r="B274" s="134" t="s">
        <v>81</v>
      </c>
      <c r="C274" s="60">
        <v>2.5</v>
      </c>
    </row>
    <row r="275" spans="2:4" x14ac:dyDescent="0.25">
      <c r="B275" s="134" t="s">
        <v>82</v>
      </c>
      <c r="C275" s="61">
        <v>2.5</v>
      </c>
    </row>
    <row r="276" spans="2:4" ht="15.75" thickBot="1" x14ac:dyDescent="0.3">
      <c r="B276" s="136" t="s">
        <v>83</v>
      </c>
      <c r="C276" s="62">
        <v>2.5</v>
      </c>
    </row>
    <row r="277" spans="2:4" x14ac:dyDescent="0.25">
      <c r="B277" s="156" t="s">
        <v>95</v>
      </c>
    </row>
    <row r="281" spans="2:4" ht="15.75" thickBot="1" x14ac:dyDescent="0.3">
      <c r="B281" t="s">
        <v>84</v>
      </c>
    </row>
    <row r="282" spans="2:4" ht="15.75" thickBot="1" x14ac:dyDescent="0.3">
      <c r="B282" s="22"/>
      <c r="C282" s="47" t="s">
        <v>85</v>
      </c>
      <c r="D282" t="s">
        <v>86</v>
      </c>
    </row>
    <row r="283" spans="2:4" x14ac:dyDescent="0.25">
      <c r="B283" s="133" t="s">
        <v>21</v>
      </c>
      <c r="C283" s="59">
        <v>26.99</v>
      </c>
      <c r="D283" t="s">
        <v>87</v>
      </c>
    </row>
    <row r="284" spans="2:4" x14ac:dyDescent="0.25">
      <c r="B284" s="134" t="s">
        <v>22</v>
      </c>
      <c r="C284" s="60">
        <v>28.99</v>
      </c>
      <c r="D284" t="s">
        <v>87</v>
      </c>
    </row>
    <row r="285" spans="2:4" ht="15.75" thickBot="1" x14ac:dyDescent="0.3">
      <c r="B285" s="136" t="s">
        <v>23</v>
      </c>
      <c r="C285" s="62">
        <v>39.99</v>
      </c>
      <c r="D285" t="s">
        <v>87</v>
      </c>
    </row>
    <row r="286" spans="2:4" x14ac:dyDescent="0.25">
      <c r="B286" s="137"/>
    </row>
    <row r="287" spans="2:4" x14ac:dyDescent="0.25">
      <c r="B287" s="137" t="s">
        <v>88</v>
      </c>
    </row>
    <row r="296" spans="2:3" x14ac:dyDescent="0.25">
      <c r="B296" t="s">
        <v>102</v>
      </c>
    </row>
    <row r="297" spans="2:3" x14ac:dyDescent="0.25">
      <c r="B297" t="s">
        <v>106</v>
      </c>
    </row>
    <row r="299" spans="2:3" ht="15.75" thickBot="1" x14ac:dyDescent="0.3">
      <c r="B299" t="s">
        <v>103</v>
      </c>
    </row>
    <row r="300" spans="2:3" ht="15.75" thickBot="1" x14ac:dyDescent="0.3">
      <c r="B300" s="22"/>
      <c r="C300" s="47" t="s">
        <v>85</v>
      </c>
    </row>
    <row r="301" spans="2:3" x14ac:dyDescent="0.25">
      <c r="B301" s="133" t="s">
        <v>21</v>
      </c>
      <c r="C301" s="163" t="s">
        <v>104</v>
      </c>
    </row>
    <row r="302" spans="2:3" x14ac:dyDescent="0.25">
      <c r="B302" s="134" t="s">
        <v>22</v>
      </c>
      <c r="C302" s="164" t="s">
        <v>105</v>
      </c>
    </row>
    <row r="303" spans="2:3" ht="15.75" thickBot="1" x14ac:dyDescent="0.3">
      <c r="B303" s="136" t="s">
        <v>23</v>
      </c>
      <c r="C303" s="165" t="s">
        <v>104</v>
      </c>
    </row>
    <row r="304" spans="2:3" x14ac:dyDescent="0.25">
      <c r="B304" s="166" t="s">
        <v>107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4C3FE-D755-45C9-8DD4-B52DE3390642}">
  <dimension ref="B2:P20"/>
  <sheetViews>
    <sheetView workbookViewId="0">
      <selection activeCell="T7" sqref="T7"/>
    </sheetView>
  </sheetViews>
  <sheetFormatPr defaultRowHeight="15" x14ac:dyDescent="0.25"/>
  <cols>
    <col min="1" max="1" width="2.85546875" customWidth="1"/>
    <col min="2" max="2" width="10.7109375" customWidth="1"/>
    <col min="3" max="3" width="11.140625" bestFit="1" customWidth="1"/>
    <col min="4" max="4" width="11" bestFit="1" customWidth="1"/>
    <col min="5" max="5" width="10" bestFit="1" customWidth="1"/>
    <col min="6" max="6" width="12.140625" bestFit="1" customWidth="1"/>
    <col min="7" max="7" width="12" bestFit="1" customWidth="1"/>
    <col min="8" max="8" width="11" bestFit="1" customWidth="1"/>
    <col min="10" max="10" width="11.42578125" customWidth="1"/>
    <col min="11" max="11" width="11.140625" bestFit="1" customWidth="1"/>
    <col min="12" max="12" width="11" bestFit="1" customWidth="1"/>
    <col min="13" max="13" width="10" bestFit="1" customWidth="1"/>
    <col min="14" max="14" width="12.140625" bestFit="1" customWidth="1"/>
    <col min="15" max="15" width="12" bestFit="1" customWidth="1"/>
    <col min="16" max="16" width="11" bestFit="1" customWidth="1"/>
  </cols>
  <sheetData>
    <row r="2" spans="2:16" x14ac:dyDescent="0.25">
      <c r="C2" s="162" t="s">
        <v>15</v>
      </c>
      <c r="D2" s="162"/>
      <c r="E2" s="162"/>
      <c r="F2" s="162" t="s">
        <v>16</v>
      </c>
      <c r="G2" s="162"/>
      <c r="H2" s="162"/>
      <c r="K2" s="162" t="s">
        <v>15</v>
      </c>
      <c r="L2" s="162"/>
      <c r="M2" s="162"/>
      <c r="N2" s="162" t="s">
        <v>16</v>
      </c>
      <c r="O2" s="162"/>
      <c r="P2" s="162"/>
    </row>
    <row r="3" spans="2:16" ht="24" customHeight="1" x14ac:dyDescent="0.25">
      <c r="B3" s="1"/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J3" s="1"/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11</v>
      </c>
    </row>
    <row r="4" spans="2:16" ht="24" customHeight="1" x14ac:dyDescent="0.25">
      <c r="B4" s="1" t="s">
        <v>0</v>
      </c>
      <c r="C4" s="2">
        <v>49.85</v>
      </c>
      <c r="D4" s="2">
        <v>50</v>
      </c>
      <c r="E4" s="2">
        <v>49.81</v>
      </c>
      <c r="F4" s="2">
        <v>49.79</v>
      </c>
      <c r="G4" s="2">
        <v>50.04</v>
      </c>
      <c r="H4" s="2">
        <v>49.81</v>
      </c>
      <c r="J4" s="1" t="s">
        <v>0</v>
      </c>
      <c r="K4" s="5">
        <f>+C4/50</f>
        <v>0.997</v>
      </c>
      <c r="L4" s="5">
        <f t="shared" ref="L4:L6" si="0">+D4/50</f>
        <v>1</v>
      </c>
      <c r="M4" s="5">
        <f t="shared" ref="M4:M6" si="1">+E4/50</f>
        <v>0.99620000000000009</v>
      </c>
      <c r="N4" s="5">
        <f t="shared" ref="N4:N6" si="2">+F4/50</f>
        <v>0.99580000000000002</v>
      </c>
      <c r="O4" s="5">
        <f t="shared" ref="O4:O6" si="3">+G4/50</f>
        <v>1.0007999999999999</v>
      </c>
      <c r="P4" s="5">
        <f t="shared" ref="P4:P6" si="4">+H4/50</f>
        <v>0.99620000000000009</v>
      </c>
    </row>
    <row r="5" spans="2:16" ht="24" customHeight="1" x14ac:dyDescent="0.25">
      <c r="B5" s="1" t="s">
        <v>1</v>
      </c>
      <c r="C5" s="2">
        <v>49.9</v>
      </c>
      <c r="D5" s="2">
        <v>49.98</v>
      </c>
      <c r="E5" s="2">
        <v>49.86</v>
      </c>
      <c r="F5" s="2">
        <v>49.84</v>
      </c>
      <c r="G5" s="2">
        <v>49.99</v>
      </c>
      <c r="H5" s="2">
        <v>49.71</v>
      </c>
      <c r="J5" s="1" t="s">
        <v>1</v>
      </c>
      <c r="K5" s="5">
        <f t="shared" ref="K5:K6" si="5">+C5/50</f>
        <v>0.998</v>
      </c>
      <c r="L5" s="5">
        <f t="shared" si="0"/>
        <v>0.99959999999999993</v>
      </c>
      <c r="M5" s="5">
        <f t="shared" si="1"/>
        <v>0.99719999999999998</v>
      </c>
      <c r="N5" s="5">
        <f t="shared" si="2"/>
        <v>0.99680000000000002</v>
      </c>
      <c r="O5" s="5">
        <f t="shared" si="3"/>
        <v>0.99980000000000002</v>
      </c>
      <c r="P5" s="5">
        <f t="shared" si="4"/>
        <v>0.99419999999999997</v>
      </c>
    </row>
    <row r="6" spans="2:16" ht="24" customHeight="1" x14ac:dyDescent="0.25">
      <c r="B6" s="1" t="s">
        <v>2</v>
      </c>
      <c r="C6" s="2">
        <v>49.86</v>
      </c>
      <c r="D6" s="2">
        <v>50.17</v>
      </c>
      <c r="E6" s="2">
        <v>50.02</v>
      </c>
      <c r="F6" s="2">
        <v>49.86</v>
      </c>
      <c r="G6" s="2">
        <v>50.14</v>
      </c>
      <c r="H6" s="4">
        <v>49.84</v>
      </c>
      <c r="J6" s="1" t="s">
        <v>2</v>
      </c>
      <c r="K6" s="5">
        <f t="shared" si="5"/>
        <v>0.99719999999999998</v>
      </c>
      <c r="L6" s="5">
        <f t="shared" si="0"/>
        <v>1.0034000000000001</v>
      </c>
      <c r="M6" s="5">
        <f t="shared" si="1"/>
        <v>1.0004</v>
      </c>
      <c r="N6" s="5">
        <f t="shared" si="2"/>
        <v>0.99719999999999998</v>
      </c>
      <c r="O6" s="5">
        <f t="shared" si="3"/>
        <v>1.0027999999999999</v>
      </c>
      <c r="P6" s="5">
        <f t="shared" si="4"/>
        <v>0.99680000000000002</v>
      </c>
    </row>
    <row r="7" spans="2:16" ht="24" customHeight="1" x14ac:dyDescent="0.25">
      <c r="B7" s="1" t="s">
        <v>3</v>
      </c>
      <c r="C7" s="2">
        <v>19.87</v>
      </c>
      <c r="D7" s="2">
        <v>20.04</v>
      </c>
      <c r="E7" s="2">
        <v>20.03</v>
      </c>
      <c r="F7" s="2">
        <v>19.89</v>
      </c>
      <c r="G7" s="2">
        <v>20.05</v>
      </c>
      <c r="H7" s="2">
        <v>19.86</v>
      </c>
      <c r="J7" s="1" t="s">
        <v>3</v>
      </c>
      <c r="K7" s="5">
        <f>+C7/20</f>
        <v>0.99350000000000005</v>
      </c>
      <c r="L7" s="5">
        <f t="shared" ref="L7:L9" si="6">+D7/20</f>
        <v>1.002</v>
      </c>
      <c r="M7" s="5">
        <f t="shared" ref="M7:M9" si="7">+E7/20</f>
        <v>1.0015000000000001</v>
      </c>
      <c r="N7" s="5">
        <f t="shared" ref="N7:N9" si="8">+F7/20</f>
        <v>0.99450000000000005</v>
      </c>
      <c r="O7" s="5">
        <f t="shared" ref="O7:O9" si="9">+G7/20</f>
        <v>1.0024999999999999</v>
      </c>
      <c r="P7" s="5">
        <f t="shared" ref="P7:P9" si="10">+H7/20</f>
        <v>0.99299999999999999</v>
      </c>
    </row>
    <row r="8" spans="2:16" ht="24" customHeight="1" x14ac:dyDescent="0.25">
      <c r="B8" s="1" t="s">
        <v>4</v>
      </c>
      <c r="C8" s="2">
        <v>19.97</v>
      </c>
      <c r="D8" s="2">
        <v>20.09</v>
      </c>
      <c r="E8" s="2">
        <v>19.989999999999998</v>
      </c>
      <c r="F8" s="2">
        <v>20</v>
      </c>
      <c r="G8" s="2">
        <v>20.07</v>
      </c>
      <c r="H8" s="2">
        <v>20.02</v>
      </c>
      <c r="J8" s="1" t="s">
        <v>4</v>
      </c>
      <c r="K8" s="5">
        <f t="shared" ref="K8:K9" si="11">+C8/20</f>
        <v>0.99849999999999994</v>
      </c>
      <c r="L8" s="5">
        <f t="shared" si="6"/>
        <v>1.0044999999999999</v>
      </c>
      <c r="M8" s="5">
        <f t="shared" si="7"/>
        <v>0.99949999999999994</v>
      </c>
      <c r="N8" s="5">
        <f t="shared" si="8"/>
        <v>1</v>
      </c>
      <c r="O8" s="5">
        <f t="shared" si="9"/>
        <v>1.0035000000000001</v>
      </c>
      <c r="P8" s="5">
        <f t="shared" si="10"/>
        <v>1.0009999999999999</v>
      </c>
    </row>
    <row r="9" spans="2:16" ht="24" customHeight="1" x14ac:dyDescent="0.25">
      <c r="B9" s="1" t="s">
        <v>5</v>
      </c>
      <c r="C9" s="2">
        <v>20.059999999999999</v>
      </c>
      <c r="D9" s="2">
        <v>20.25</v>
      </c>
      <c r="E9" s="2">
        <v>20.170000000000002</v>
      </c>
      <c r="F9" s="2">
        <v>20.07</v>
      </c>
      <c r="G9" s="2">
        <v>20.18</v>
      </c>
      <c r="H9" s="2">
        <v>20.13</v>
      </c>
      <c r="J9" s="1" t="s">
        <v>5</v>
      </c>
      <c r="K9" s="5">
        <f t="shared" si="11"/>
        <v>1.0029999999999999</v>
      </c>
      <c r="L9" s="5">
        <f t="shared" si="6"/>
        <v>1.0125</v>
      </c>
      <c r="M9" s="5">
        <f t="shared" si="7"/>
        <v>1.0085000000000002</v>
      </c>
      <c r="N9" s="5">
        <f t="shared" si="8"/>
        <v>1.0035000000000001</v>
      </c>
      <c r="O9" s="5">
        <f t="shared" si="9"/>
        <v>1.0089999999999999</v>
      </c>
      <c r="P9" s="5">
        <f t="shared" si="10"/>
        <v>1.0065</v>
      </c>
    </row>
    <row r="10" spans="2:16" ht="24" customHeight="1" x14ac:dyDescent="0.25">
      <c r="B10" s="1" t="s">
        <v>12</v>
      </c>
      <c r="C10" s="2">
        <v>9.6199999999999992</v>
      </c>
      <c r="D10" s="2">
        <v>10.1</v>
      </c>
      <c r="E10" s="2">
        <v>10.050000000000001</v>
      </c>
      <c r="F10" s="2">
        <v>10.11</v>
      </c>
      <c r="G10" s="2">
        <v>10.09</v>
      </c>
      <c r="H10" s="2">
        <v>10</v>
      </c>
      <c r="J10" s="1" t="s">
        <v>12</v>
      </c>
      <c r="K10" s="5">
        <f>+C10/10</f>
        <v>0.96199999999999997</v>
      </c>
      <c r="L10" s="5">
        <f t="shared" ref="L10:L13" si="12">+D10/10</f>
        <v>1.01</v>
      </c>
      <c r="M10" s="5">
        <f t="shared" ref="M10:M13" si="13">+E10/10</f>
        <v>1.0050000000000001</v>
      </c>
      <c r="N10" s="5">
        <f t="shared" ref="N10:N13" si="14">+F10/10</f>
        <v>1.0109999999999999</v>
      </c>
      <c r="O10" s="5">
        <f t="shared" ref="O10:O13" si="15">+G10/10</f>
        <v>1.0089999999999999</v>
      </c>
      <c r="P10" s="5">
        <f t="shared" ref="P10:P13" si="16">+H10/10</f>
        <v>1</v>
      </c>
    </row>
    <row r="11" spans="2:16" ht="24" customHeight="1" x14ac:dyDescent="0.25">
      <c r="B11" s="6" t="s">
        <v>17</v>
      </c>
      <c r="C11" s="8">
        <v>9.59</v>
      </c>
      <c r="D11" s="8">
        <v>9.49</v>
      </c>
      <c r="E11" s="8">
        <v>9.35</v>
      </c>
      <c r="F11" s="8">
        <v>9.49</v>
      </c>
      <c r="G11" s="8">
        <v>9.4600000000000009</v>
      </c>
      <c r="H11" s="8">
        <v>9.39</v>
      </c>
      <c r="J11" s="6" t="s">
        <v>17</v>
      </c>
      <c r="K11" s="7">
        <f t="shared" ref="K11:K13" si="17">+C11/10</f>
        <v>0.95899999999999996</v>
      </c>
      <c r="L11" s="7">
        <f t="shared" si="12"/>
        <v>0.94900000000000007</v>
      </c>
      <c r="M11" s="7">
        <f t="shared" si="13"/>
        <v>0.93499999999999994</v>
      </c>
      <c r="N11" s="7">
        <f t="shared" si="14"/>
        <v>0.94900000000000007</v>
      </c>
      <c r="O11" s="7">
        <f t="shared" si="15"/>
        <v>0.94600000000000006</v>
      </c>
      <c r="P11" s="7">
        <f t="shared" si="16"/>
        <v>0.93900000000000006</v>
      </c>
    </row>
    <row r="12" spans="2:16" ht="24" customHeight="1" x14ac:dyDescent="0.25">
      <c r="B12" s="1" t="s">
        <v>13</v>
      </c>
      <c r="C12" s="3">
        <v>10</v>
      </c>
      <c r="D12" s="3">
        <v>9.98</v>
      </c>
      <c r="E12" s="3">
        <v>9.92</v>
      </c>
      <c r="F12" s="3">
        <v>10.039999999999999</v>
      </c>
      <c r="G12" s="3">
        <v>9.99</v>
      </c>
      <c r="H12" s="3">
        <v>9.82</v>
      </c>
      <c r="J12" s="1" t="s">
        <v>13</v>
      </c>
      <c r="K12" s="5">
        <f t="shared" si="17"/>
        <v>1</v>
      </c>
      <c r="L12" s="5">
        <f t="shared" si="12"/>
        <v>0.998</v>
      </c>
      <c r="M12" s="5">
        <f t="shared" si="13"/>
        <v>0.99199999999999999</v>
      </c>
      <c r="N12" s="5">
        <f t="shared" si="14"/>
        <v>1.004</v>
      </c>
      <c r="O12" s="5">
        <f t="shared" si="15"/>
        <v>0.999</v>
      </c>
      <c r="P12" s="5">
        <f t="shared" si="16"/>
        <v>0.98199999999999998</v>
      </c>
    </row>
    <row r="13" spans="2:16" ht="24" customHeight="1" x14ac:dyDescent="0.25">
      <c r="B13" s="1" t="s">
        <v>14</v>
      </c>
      <c r="C13" s="3">
        <v>9.9</v>
      </c>
      <c r="D13" s="3">
        <v>9.91</v>
      </c>
      <c r="E13" s="3">
        <v>9.86</v>
      </c>
      <c r="F13" s="3">
        <v>9.9</v>
      </c>
      <c r="G13" s="3">
        <v>9.8800000000000008</v>
      </c>
      <c r="H13" s="3">
        <v>9.77</v>
      </c>
      <c r="J13" s="1" t="s">
        <v>14</v>
      </c>
      <c r="K13" s="5">
        <f t="shared" si="17"/>
        <v>0.99</v>
      </c>
      <c r="L13" s="5">
        <f t="shared" si="12"/>
        <v>0.99099999999999999</v>
      </c>
      <c r="M13" s="5">
        <f t="shared" si="13"/>
        <v>0.98599999999999999</v>
      </c>
      <c r="N13" s="5">
        <f t="shared" si="14"/>
        <v>0.99</v>
      </c>
      <c r="O13" s="5">
        <f t="shared" si="15"/>
        <v>0.9880000000000001</v>
      </c>
      <c r="P13" s="5">
        <f t="shared" si="16"/>
        <v>0.97699999999999998</v>
      </c>
    </row>
    <row r="15" spans="2:16" x14ac:dyDescent="0.25">
      <c r="B15" s="9" t="s">
        <v>24</v>
      </c>
    </row>
    <row r="16" spans="2:16" ht="15.75" thickBot="1" x14ac:dyDescent="0.3"/>
    <row r="17" spans="2:5" x14ac:dyDescent="0.25">
      <c r="B17" s="11"/>
      <c r="C17" s="12" t="s">
        <v>21</v>
      </c>
      <c r="D17" s="12" t="s">
        <v>22</v>
      </c>
      <c r="E17" s="13" t="s">
        <v>23</v>
      </c>
    </row>
    <row r="18" spans="2:5" x14ac:dyDescent="0.25">
      <c r="B18" s="14" t="s">
        <v>18</v>
      </c>
      <c r="C18" s="10">
        <f>AVERAGE(K4,N4,K7,N7,K10,N10,K12,N12)</f>
        <v>0.99472500000000008</v>
      </c>
      <c r="D18" s="10">
        <f>AVERAGE(L4,O4,L7,O7,L10,O10,L12,O12)</f>
        <v>1.0026625</v>
      </c>
      <c r="E18" s="15">
        <f>AVERAGE(M4,P4,M7,P7,M10,P10,M12,P12)</f>
        <v>0.99573750000000005</v>
      </c>
    </row>
    <row r="19" spans="2:5" x14ac:dyDescent="0.25">
      <c r="B19" s="14" t="s">
        <v>19</v>
      </c>
      <c r="C19" s="10">
        <f>AVERAGE(K5,N5,K8,N8)</f>
        <v>0.99832500000000002</v>
      </c>
      <c r="D19" s="10">
        <f>AVERAGE(L5,O5,L8,O8)</f>
        <v>1.0018499999999999</v>
      </c>
      <c r="E19" s="15">
        <f>AVERAGE(M5,P5,M8,P8)</f>
        <v>0.99797499999999995</v>
      </c>
    </row>
    <row r="20" spans="2:5" ht="15.75" thickBot="1" x14ac:dyDescent="0.3">
      <c r="B20" s="16" t="s">
        <v>20</v>
      </c>
      <c r="C20" s="17">
        <f>AVERAGE(K6,N6,K9,N9,K13,N13)</f>
        <v>0.99681666666666668</v>
      </c>
      <c r="D20" s="17">
        <f>AVERAGE(L6,O6,L9,O9,L13,O13)</f>
        <v>1.0011166666666667</v>
      </c>
      <c r="E20" s="18">
        <f>AVERAGE(M6,P6,M9,P9,M13,P13)</f>
        <v>0.99586666666666668</v>
      </c>
    </row>
  </sheetData>
  <mergeCells count="4">
    <mergeCell ref="C2:E2"/>
    <mergeCell ref="F2:H2"/>
    <mergeCell ref="K2:M2"/>
    <mergeCell ref="N2:P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testing</vt:lpstr>
      <vt:lpstr>shrinking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2023-04-27T08:19:02Z</cp:lastPrinted>
  <dcterms:created xsi:type="dcterms:W3CDTF">2023-04-27T08:00:51Z</dcterms:created>
  <dcterms:modified xsi:type="dcterms:W3CDTF">2023-05-06T07:08:57Z</dcterms:modified>
</cp:coreProperties>
</file>