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polymax\"/>
    </mc:Choice>
  </mc:AlternateContent>
  <xr:revisionPtr revIDLastSave="0" documentId="13_ncr:1_{CA7E4093-0047-4D93-B7E6-E3E10A96474E}" xr6:coauthVersionLast="47" xr6:coauthVersionMax="47" xr10:uidLastSave="{00000000-0000-0000-0000-000000000000}"/>
  <bookViews>
    <workbookView xWindow="-120" yWindow="-120" windowWidth="29040" windowHeight="17520" activeTab="1" xr2:uid="{BC2B8484-DFD5-4056-8182-8E4A7FE3B528}"/>
  </bookViews>
  <sheets>
    <sheet name="PolyMax" sheetId="1" r:id="rId1"/>
    <sheet name="PolyLite-vs-PolyMa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R29" i="1"/>
  <c r="R28" i="1"/>
  <c r="G23" i="2"/>
  <c r="G24" i="2"/>
  <c r="E24" i="2"/>
  <c r="C24" i="2"/>
  <c r="H18" i="2"/>
  <c r="H19" i="2"/>
  <c r="H20" i="2"/>
  <c r="H21" i="2"/>
  <c r="H22" i="2"/>
  <c r="H17" i="2"/>
  <c r="F18" i="2"/>
  <c r="F19" i="2"/>
  <c r="F20" i="2"/>
  <c r="F21" i="2"/>
  <c r="F22" i="2"/>
  <c r="F23" i="2"/>
  <c r="F17" i="2"/>
  <c r="D23" i="2"/>
  <c r="D22" i="2"/>
  <c r="D21" i="2"/>
  <c r="D20" i="2"/>
  <c r="D19" i="2"/>
  <c r="D18" i="2"/>
  <c r="D17" i="2"/>
  <c r="E13" i="1"/>
  <c r="E14" i="1"/>
  <c r="E15" i="1"/>
  <c r="D13" i="1"/>
  <c r="D14" i="1"/>
  <c r="D15" i="1"/>
  <c r="H15" i="1"/>
  <c r="H14" i="1"/>
  <c r="H13" i="1"/>
  <c r="G15" i="1"/>
  <c r="G14" i="1"/>
  <c r="G13" i="1"/>
  <c r="S22" i="1"/>
  <c r="S21" i="1"/>
  <c r="S20" i="1"/>
  <c r="F15" i="1"/>
  <c r="F14" i="1"/>
  <c r="F13" i="1"/>
  <c r="C15" i="1"/>
  <c r="C14" i="1"/>
  <c r="C13" i="1"/>
  <c r="D29" i="1"/>
  <c r="E29" i="1" s="1"/>
  <c r="T14" i="1"/>
  <c r="U14" i="1" s="1"/>
  <c r="O14" i="1"/>
  <c r="P14" i="1" s="1"/>
  <c r="D30" i="1"/>
  <c r="E30" i="1" s="1"/>
  <c r="D28" i="1"/>
  <c r="E28" i="1" s="1"/>
  <c r="T15" i="1"/>
  <c r="U15" i="1" s="1"/>
  <c r="T13" i="1"/>
  <c r="U13" i="1" s="1"/>
  <c r="O15" i="1"/>
  <c r="P15" i="1" s="1"/>
  <c r="O13" i="1"/>
  <c r="P13" i="1" s="1"/>
</calcChain>
</file>

<file path=xl/sharedStrings.xml><?xml version="1.0" encoding="utf-8"?>
<sst xmlns="http://schemas.openxmlformats.org/spreadsheetml/2006/main" count="127" uniqueCount="64">
  <si>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</si>
  <si>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</si>
  <si>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</si>
  <si>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</si>
  <si>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</si>
  <si>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</si>
  <si>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</si>
  <si>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</si>
  <si>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</si>
  <si>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</si>
  <si>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</si>
  <si>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</si>
  <si>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Load at 2mm</t>
  </si>
  <si>
    <t>Max load</t>
  </si>
  <si>
    <t>Deform at max load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</si>
  <si>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</si>
  <si>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</si>
  <si>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</si>
  <si>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</si>
  <si>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</si>
  <si>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</si>
  <si>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</si>
  <si>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</si>
  <si>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</si>
  <si>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</si>
  <si>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</si>
  <si>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</si>
  <si>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Shore D</t>
  </si>
  <si>
    <t>Min area 4x4mm</t>
  </si>
  <si>
    <t>Min area 4x4mm, vertical test specimen</t>
  </si>
  <si>
    <t>No Load</t>
  </si>
  <si>
    <t>Creep test C-bending, reference surface [mm] (default 12mm), constant load 1,25 kg</t>
  </si>
  <si>
    <t>PLA</t>
  </si>
  <si>
    <t>PETG</t>
  </si>
  <si>
    <t>PC</t>
  </si>
  <si>
    <t>RAW DATA:</t>
  </si>
  <si>
    <t>C-bending: Creeping calculated from raw data (difference between two days)</t>
  </si>
  <si>
    <t>kJ/m²</t>
  </si>
  <si>
    <t>Hardness, Shore D (average from 3)</t>
  </si>
  <si>
    <t>Average (kg)</t>
  </si>
  <si>
    <t>MPa</t>
  </si>
  <si>
    <t>D5+1h47°C</t>
  </si>
  <si>
    <t>Settings:</t>
  </si>
  <si>
    <t>210/70°C, 100% cooling</t>
  </si>
  <si>
    <t>235/80°C, 15% cooling</t>
  </si>
  <si>
    <t>260/100°C, 12% cooling</t>
  </si>
  <si>
    <t>Bending ISO179 (dist. Between supports 50mm)</t>
  </si>
  <si>
    <t>PolyLite PLA</t>
  </si>
  <si>
    <t>PolyMax PLA</t>
  </si>
  <si>
    <t>PolyLite PETG</t>
  </si>
  <si>
    <t>PolyMax PETG</t>
  </si>
  <si>
    <t>PolyLite PC</t>
  </si>
  <si>
    <t>PolyMax PC</t>
  </si>
  <si>
    <t>Tensile (kg)</t>
  </si>
  <si>
    <t>Layer adhesion (kg)</t>
  </si>
  <si>
    <t>Bending 2mm deform (kg)</t>
  </si>
  <si>
    <t>Bending max load (kg)</t>
  </si>
  <si>
    <t>Shear stress (kg)</t>
  </si>
  <si>
    <t>Max Torque (Nm)</t>
  </si>
  <si>
    <t>Torque 90° (Nm)</t>
  </si>
  <si>
    <t>IZOD impact test kJ/m2</t>
  </si>
  <si>
    <t>Mechanical test comparison PolyLite vs PolyMax</t>
  </si>
  <si>
    <t>PolyLite vs PolyMax in percentage</t>
  </si>
  <si>
    <t>Polymaker PolyMax test (PLA, PETG, PC), MyTechFun, 2022-04-02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</si>
</sst>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Fill="1" applyBorder="1"/>
    <xf numFmtId="0" fontId="0" fillId="0" borderId="19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15" xfId="0" applyFont="1" applyBorder="1"/>
    <xf numFmtId="0" fontId="6" fillId="0" borderId="11" xfId="0" applyFont="1" applyBorder="1"/>
    <xf numFmtId="0" fontId="7" fillId="0" borderId="15" xfId="0" applyFont="1" applyBorder="1"/>
    <xf numFmtId="0" fontId="1" fillId="2" borderId="0" xfId="0" applyFont="1" applyFill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5" fillId="0" borderId="26" xfId="0" applyFont="1" applyBorder="1"/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0" fillId="0" borderId="0" xfId="0" applyFont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28" xfId="1" applyFont="1" applyBorder="1" applyAlignment="1">
      <alignment horizontal="center"/>
    </xf>
    <xf numFmtId="9" fontId="0" fillId="0" borderId="27" xfId="1" applyFont="1" applyBorder="1"/>
    <xf numFmtId="9" fontId="0" fillId="0" borderId="30" xfId="1" applyFont="1" applyBorder="1"/>
    <xf numFmtId="9" fontId="0" fillId="0" borderId="32" xfId="1" applyFont="1" applyBorder="1"/>
    <xf numFmtId="9" fontId="0" fillId="0" borderId="0" xfId="1" applyFont="1" applyBorder="1"/>
    <xf numFmtId="9" fontId="0" fillId="0" borderId="0" xfId="1" applyFont="1" applyBorder="1" applyAlignment="1">
      <alignment horizontal="center"/>
    </xf>
    <xf numFmtId="9" fontId="0" fillId="0" borderId="28" xfId="1" applyFont="1" applyBorder="1"/>
    <xf numFmtId="9" fontId="0" fillId="0" borderId="29" xfId="1" applyFont="1" applyBorder="1" applyAlignment="1">
      <alignment horizontal="center"/>
    </xf>
    <xf numFmtId="9" fontId="0" fillId="0" borderId="31" xfId="1" applyFont="1" applyBorder="1" applyAlignment="1">
      <alignment horizontal="center"/>
    </xf>
    <xf numFmtId="9" fontId="0" fillId="0" borderId="33" xfId="1" applyFont="1" applyBorder="1" applyAlignment="1">
      <alignment horizontal="center"/>
    </xf>
    <xf numFmtId="9" fontId="0" fillId="0" borderId="34" xfId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PolyMax!$B$13</c:f>
              <c:strCache>
                <c:ptCount val="1"/>
                <c:pt idx="0">
                  <c:v>PLA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PolyMax!$C$12:$H$12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PolyMax!$C$13:$H$13</c:f>
              <c:numCache>
                <c:formatCode>General</c:formatCode>
                <c:ptCount val="6"/>
                <c:pt idx="0">
                  <c:v>1.9400000000000013</c:v>
                </c:pt>
                <c:pt idx="1">
                  <c:v>0.59999999999999787</c:v>
                </c:pt>
                <c:pt idx="2">
                  <c:v>0.25</c:v>
                </c:pt>
                <c:pt idx="3">
                  <c:v>0.44000000000000128</c:v>
                </c:pt>
                <c:pt idx="4">
                  <c:v>1.0000000000001563E-2</c:v>
                </c:pt>
                <c:pt idx="5">
                  <c:v>18.689999999999998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1-4DEB-B1A7-364477666C7F}"/>
            </c:ext>
          </c:extLst>
        </c:ser>
        <c:ser>
          <c:idx val="2"/>
          <c:order val="1"/>
          <c:tx>
            <c:strRef>
              <c:f>PolyMax!$B$15</c:f>
              <c:strCache>
                <c:ptCount val="1"/>
                <c:pt idx="0">
                  <c:v>PC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PolyMax!$C$12:$H$12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PolyMax!$C$15:$H$15</c:f>
              <c:numCache>
                <c:formatCode>General</c:formatCode>
                <c:ptCount val="6"/>
                <c:pt idx="0">
                  <c:v>0.91000000000000014</c:v>
                </c:pt>
                <c:pt idx="1">
                  <c:v>9.9999999999997868E-3</c:v>
                </c:pt>
                <c:pt idx="2">
                  <c:v>4.9999999999998934E-2</c:v>
                </c:pt>
                <c:pt idx="3">
                  <c:v>5.0000000000000711E-2</c:v>
                </c:pt>
                <c:pt idx="4">
                  <c:v>7.0000000000000284E-2</c:v>
                </c:pt>
                <c:pt idx="5">
                  <c:v>2.9999999999999361E-2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1-4DEB-B1A7-364477666C7F}"/>
            </c:ext>
          </c:extLst>
        </c:ser>
        <c:ser>
          <c:idx val="3"/>
          <c:order val="2"/>
          <c:tx>
            <c:strRef>
              <c:f>PolyMax!$B$14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PolyMax!$C$12:$H$12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PolyMax!$C$14:$H$14</c:f>
              <c:numCache>
                <c:formatCode>General</c:formatCode>
                <c:ptCount val="6"/>
                <c:pt idx="0">
                  <c:v>1.3800000000000026</c:v>
                </c:pt>
                <c:pt idx="1">
                  <c:v>0.13999999999999702</c:v>
                </c:pt>
                <c:pt idx="2">
                  <c:v>0.22000000000000242</c:v>
                </c:pt>
                <c:pt idx="3">
                  <c:v>0.26999999999999957</c:v>
                </c:pt>
                <c:pt idx="4">
                  <c:v>-0.17000000000000171</c:v>
                </c:pt>
                <c:pt idx="5">
                  <c:v>0.78000000000000114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8-44A5-B381-8BE8B9E65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Hardness, </a:t>
            </a:r>
            <a:r>
              <a:rPr lang="en-US"/>
              <a:t>Shore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PolyMax!$R$27</c:f>
              <c:strCache>
                <c:ptCount val="1"/>
                <c:pt idx="0">
                  <c:v>Shore 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PolyMax!$Q$28:$Q$30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PolyMax!$R$28:$R$30</c:f>
              <c:numCache>
                <c:formatCode>0.0</c:formatCode>
                <c:ptCount val="3"/>
                <c:pt idx="0">
                  <c:v>70.166666666666671</c:v>
                </c:pt>
                <c:pt idx="1">
                  <c:v>68.5</c:v>
                </c:pt>
                <c:pt idx="2">
                  <c:v>73.333333333333329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153-8397-3844DE5D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7824"/>
        <c:axId val="901429904"/>
      </c:barChart>
      <c:catAx>
        <c:axId val="9014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9904"/>
        <c:crosses val="autoZero"/>
        <c:auto val="1"/>
        <c:lblAlgn val="ctr"/>
        <c:lblOffset val="100"/>
        <c:noMultiLvlLbl val="0"/>
      </c:catAx>
      <c:valAx>
        <c:axId val="901429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PolyLite PLA vs PolyMax PLA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'PolyLite-vs-PolyMax'!$C$16</c:f>
              <c:strCache>
                <c:ptCount val="1"/>
                <c:pt idx="0">
                  <c:v>PolyLite PLA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'PolyLite-vs-PolyMax'!$B$17:$B$24</c:f>
              <c:strCache>
                <c:ptCount val="8"/>
                <c:pt idx="0">
                  <c:v>Tensile (kg)</c:v>
                </c:pt>
                <c:pt idx="1">
                  <c:v>Layer adhesion (kg)</c:v>
                </c:pt>
                <c:pt idx="2">
                  <c:v>Shear stress (kg)</c:v>
                </c:pt>
                <c:pt idx="3">
                  <c:v>Bending 2mm deform (kg)</c:v>
                </c:pt>
                <c:pt idx="4">
                  <c:v>Bending max load (kg)</c:v>
                </c:pt>
                <c:pt idx="5">
                  <c:v>Torque 90° (Nm)</c:v>
                </c:pt>
                <c:pt idx="6">
                  <c:v>Max Torque (Nm)</c:v>
                </c:pt>
                <c:pt idx="7">
                  <c:v>IZOD impact test kJ/m2</c:v>
                </c:pt>
              </c:strCache>
            </c:strRef>
          </c:cat>
          <c:val>
            <c:numRef>
              <c:f>'PolyLite-vs-PolyMax'!$C$17:$C$24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0.29565217391304349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8-47A8-A268-E6CF5D221AF7}"/>
            </c:ext>
          </c:extLst>
        </c:ser>
        <c:ser>
          <c:idx val="1"/>
          <c:order val="1"/>
          <c:tx>
            <c:strRef>
              <c:f>'PolyLite-vs-PolyMax'!$D$16</c:f>
              <c:strCache>
                <c:ptCount val="1"/>
                <c:pt idx="0">
                  <c:v>PolyMax PLA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'PolyLite-vs-PolyMax'!$B$17:$B$24</c:f>
              <c:strCache>
                <c:ptCount val="8"/>
                <c:pt idx="0">
                  <c:v>Tensile (kg)</c:v>
                </c:pt>
                <c:pt idx="1">
                  <c:v>Layer adhesion (kg)</c:v>
                </c:pt>
                <c:pt idx="2">
                  <c:v>Shear stress (kg)</c:v>
                </c:pt>
                <c:pt idx="3">
                  <c:v>Bending 2mm deform (kg)</c:v>
                </c:pt>
                <c:pt idx="4">
                  <c:v>Bending max load (kg)</c:v>
                </c:pt>
                <c:pt idx="5">
                  <c:v>Torque 90° (Nm)</c:v>
                </c:pt>
                <c:pt idx="6">
                  <c:v>Max Torque (Nm)</c:v>
                </c:pt>
                <c:pt idx="7">
                  <c:v>IZOD impact test kJ/m2</c:v>
                </c:pt>
              </c:strCache>
            </c:strRef>
          </c:cat>
          <c:val>
            <c:numRef>
              <c:f>'PolyLite-vs-PolyMax'!$D$17:$D$24</c:f>
              <c:numCache>
                <c:formatCode>0%</c:formatCode>
                <c:ptCount val="8"/>
                <c:pt idx="0">
                  <c:v>0.73598553345388795</c:v>
                </c:pt>
                <c:pt idx="1">
                  <c:v>0.83333333333333337</c:v>
                </c:pt>
                <c:pt idx="2">
                  <c:v>0.84069611780455145</c:v>
                </c:pt>
                <c:pt idx="3">
                  <c:v>0.49532710280373832</c:v>
                </c:pt>
                <c:pt idx="4">
                  <c:v>0.65399239543726229</c:v>
                </c:pt>
                <c:pt idx="5">
                  <c:v>0.68421052631578949</c:v>
                </c:pt>
                <c:pt idx="6">
                  <c:v>0.7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8-47A8-A268-E6CF5D221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062896"/>
        <c:axId val="393061648"/>
      </c:barChart>
      <c:catAx>
        <c:axId val="3930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3061648"/>
        <c:crosses val="autoZero"/>
        <c:auto val="1"/>
        <c:lblAlgn val="ctr"/>
        <c:lblOffset val="100"/>
        <c:noMultiLvlLbl val="0"/>
      </c:catAx>
      <c:valAx>
        <c:axId val="3930616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306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baseline="0">
                <a:effectLst/>
              </a:rPr>
              <a:t>PolyLite PETG vs PolyMax PETG in %</a:t>
            </a:r>
            <a:endParaRPr lang="hu-H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'PolyLite-vs-PolyMax'!$E$16</c:f>
              <c:strCache>
                <c:ptCount val="1"/>
                <c:pt idx="0">
                  <c:v>PolyLite PETG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'PolyLite-vs-PolyMax'!$B$17:$B$24</c:f>
              <c:strCache>
                <c:ptCount val="8"/>
                <c:pt idx="0">
                  <c:v>Tensile (kg)</c:v>
                </c:pt>
                <c:pt idx="1">
                  <c:v>Layer adhesion (kg)</c:v>
                </c:pt>
                <c:pt idx="2">
                  <c:v>Shear stress (kg)</c:v>
                </c:pt>
                <c:pt idx="3">
                  <c:v>Bending 2mm deform (kg)</c:v>
                </c:pt>
                <c:pt idx="4">
                  <c:v>Bending max load (kg)</c:v>
                </c:pt>
                <c:pt idx="5">
                  <c:v>Torque 90° (Nm)</c:v>
                </c:pt>
                <c:pt idx="6">
                  <c:v>Max Torque (Nm)</c:v>
                </c:pt>
                <c:pt idx="7">
                  <c:v>IZOD impact test kJ/m2</c:v>
                </c:pt>
              </c:strCache>
            </c:strRef>
          </c:cat>
          <c:val>
            <c:numRef>
              <c:f>'PolyLite-vs-PolyMax'!$E$17:$E$24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0.64583333333333337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BEB-B178-BCCE02865954}"/>
            </c:ext>
          </c:extLst>
        </c:ser>
        <c:ser>
          <c:idx val="1"/>
          <c:order val="1"/>
          <c:tx>
            <c:strRef>
              <c:f>'PolyLite-vs-PolyMax'!$F$16</c:f>
              <c:strCache>
                <c:ptCount val="1"/>
                <c:pt idx="0">
                  <c:v>PolyMax PETG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'PolyLite-vs-PolyMax'!$B$17:$B$24</c:f>
              <c:strCache>
                <c:ptCount val="8"/>
                <c:pt idx="0">
                  <c:v>Tensile (kg)</c:v>
                </c:pt>
                <c:pt idx="1">
                  <c:v>Layer adhesion (kg)</c:v>
                </c:pt>
                <c:pt idx="2">
                  <c:v>Shear stress (kg)</c:v>
                </c:pt>
                <c:pt idx="3">
                  <c:v>Bending 2mm deform (kg)</c:v>
                </c:pt>
                <c:pt idx="4">
                  <c:v>Bending max load (kg)</c:v>
                </c:pt>
                <c:pt idx="5">
                  <c:v>Torque 90° (Nm)</c:v>
                </c:pt>
                <c:pt idx="6">
                  <c:v>Max Torque (Nm)</c:v>
                </c:pt>
                <c:pt idx="7">
                  <c:v>IZOD impact test kJ/m2</c:v>
                </c:pt>
              </c:strCache>
            </c:strRef>
          </c:cat>
          <c:val>
            <c:numRef>
              <c:f>'PolyLite-vs-PolyMax'!$F$17:$F$24</c:f>
              <c:numCache>
                <c:formatCode>0%</c:formatCode>
                <c:ptCount val="8"/>
                <c:pt idx="0">
                  <c:v>0.8520357497517379</c:v>
                </c:pt>
                <c:pt idx="1">
                  <c:v>0.45087483176312243</c:v>
                </c:pt>
                <c:pt idx="2">
                  <c:v>0.95107913669064736</c:v>
                </c:pt>
                <c:pt idx="3">
                  <c:v>0.59322033898305082</c:v>
                </c:pt>
                <c:pt idx="4">
                  <c:v>0.94413407821229045</c:v>
                </c:pt>
                <c:pt idx="5">
                  <c:v>0.78571428571428581</c:v>
                </c:pt>
                <c:pt idx="6">
                  <c:v>0.87499999999999989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6A-4BEB-B178-BCCE02865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548240"/>
        <c:axId val="382549072"/>
      </c:barChart>
      <c:catAx>
        <c:axId val="38254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82549072"/>
        <c:crosses val="autoZero"/>
        <c:auto val="1"/>
        <c:lblAlgn val="ctr"/>
        <c:lblOffset val="100"/>
        <c:noMultiLvlLbl val="0"/>
      </c:catAx>
      <c:valAx>
        <c:axId val="3825490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8254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baseline="0">
                <a:effectLst/>
              </a:rPr>
              <a:t>PolyLite PC vs PolyMax PC in %</a:t>
            </a:r>
            <a:endParaRPr lang="hu-H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'PolyLite-vs-PolyMax'!$G$16</c:f>
              <c:strCache>
                <c:ptCount val="1"/>
                <c:pt idx="0">
                  <c:v>PolyLite PC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'PolyLite-vs-PolyMax'!$B$17:$B$24</c:f>
              <c:strCache>
                <c:ptCount val="8"/>
                <c:pt idx="0">
                  <c:v>Tensile (kg)</c:v>
                </c:pt>
                <c:pt idx="1">
                  <c:v>Layer adhesion (kg)</c:v>
                </c:pt>
                <c:pt idx="2">
                  <c:v>Shear stress (kg)</c:v>
                </c:pt>
                <c:pt idx="3">
                  <c:v>Bending 2mm deform (kg)</c:v>
                </c:pt>
                <c:pt idx="4">
                  <c:v>Bending max load (kg)</c:v>
                </c:pt>
                <c:pt idx="5">
                  <c:v>Torque 90° (Nm)</c:v>
                </c:pt>
                <c:pt idx="6">
                  <c:v>Max Torque (Nm)</c:v>
                </c:pt>
                <c:pt idx="7">
                  <c:v>IZOD impact test kJ/m2</c:v>
                </c:pt>
              </c:strCache>
            </c:strRef>
          </c:cat>
          <c:val>
            <c:numRef>
              <c:f>'PolyLite-vs-PolyMax'!$G$17:$G$24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0.95652173913043492</c:v>
                </c:pt>
                <c:pt idx="7">
                  <c:v>2.8125000000000001E-2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A-46B6-A20E-8FE0F84EA44E}"/>
            </c:ext>
          </c:extLst>
        </c:ser>
        <c:ser>
          <c:idx val="1"/>
          <c:order val="1"/>
          <c:tx>
            <c:strRef>
              <c:f>'PolyLite-vs-PolyMax'!$H$16</c:f>
              <c:strCache>
                <c:ptCount val="1"/>
                <c:pt idx="0">
                  <c:v>PolyMax PC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'PolyLite-vs-PolyMax'!$B$17:$B$24</c:f>
              <c:strCache>
                <c:ptCount val="8"/>
                <c:pt idx="0">
                  <c:v>Tensile (kg)</c:v>
                </c:pt>
                <c:pt idx="1">
                  <c:v>Layer adhesion (kg)</c:v>
                </c:pt>
                <c:pt idx="2">
                  <c:v>Shear stress (kg)</c:v>
                </c:pt>
                <c:pt idx="3">
                  <c:v>Bending 2mm deform (kg)</c:v>
                </c:pt>
                <c:pt idx="4">
                  <c:v>Bending max load (kg)</c:v>
                </c:pt>
                <c:pt idx="5">
                  <c:v>Torque 90° (Nm)</c:v>
                </c:pt>
                <c:pt idx="6">
                  <c:v>Max Torque (Nm)</c:v>
                </c:pt>
                <c:pt idx="7">
                  <c:v>IZOD impact test kJ/m2</c:v>
                </c:pt>
              </c:strCache>
            </c:strRef>
          </c:cat>
          <c:val>
            <c:numRef>
              <c:f>'PolyLite-vs-PolyMax'!$H$17:$H$24</c:f>
              <c:numCache>
                <c:formatCode>0%</c:formatCode>
                <c:ptCount val="8"/>
                <c:pt idx="0">
                  <c:v>0.8010825439783491</c:v>
                </c:pt>
                <c:pt idx="1">
                  <c:v>0.69730392156862753</c:v>
                </c:pt>
                <c:pt idx="2">
                  <c:v>0.85526315789473684</c:v>
                </c:pt>
                <c:pt idx="3">
                  <c:v>0.83529411764705874</c:v>
                </c:pt>
                <c:pt idx="4">
                  <c:v>0.86219081272084797</c:v>
                </c:pt>
                <c:pt idx="5">
                  <c:v>0.7727272727272726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A-46B6-A20E-8FE0F84E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584736"/>
        <c:axId val="382586400"/>
      </c:barChart>
      <c:catAx>
        <c:axId val="3825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82586400"/>
        <c:crosses val="autoZero"/>
        <c:auto val="1"/>
        <c:lblAlgn val="ctr"/>
        <c:lblOffset val="100"/>
        <c:noMultiLvlLbl val="0"/>
      </c:catAx>
      <c:valAx>
        <c:axId val="382586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8258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Rotation angle after aplying same torque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PolyMax!$B$20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PolyMax!$C$19:$H$19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PolyMax!$C$20:$H$20</c:f>
              <c:numCache>
                <c:formatCode>General</c:formatCode>
                <c:ptCount val="6"/>
                <c:pt idx="0">
                  <c:v>27.5</c:v>
                </c:pt>
                <c:pt idx="1">
                  <c:v>13.5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F-4DCA-885B-1E6468995450}"/>
            </c:ext>
          </c:extLst>
        </c:ser>
        <c:ser>
          <c:idx val="2"/>
          <c:order val="1"/>
          <c:tx>
            <c:strRef>
              <c:f>PolyMax!$B$22</c:f>
              <c:strCache>
                <c:ptCount val="1"/>
                <c:pt idx="0">
                  <c:v>PC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PolyMax!$C$19:$H$19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PolyMax!$C$22:$H$22</c:f>
              <c:numCache>
                <c:formatCode>General</c:formatCode>
                <c:ptCount val="6"/>
                <c:pt idx="0">
                  <c:v>9</c:v>
                </c:pt>
                <c:pt idx="1">
                  <c:v>2</c:v>
                </c:pt>
                <c:pt idx="2">
                  <c:v>1.5</c:v>
                </c:pt>
                <c:pt idx="3">
                  <c:v>0</c:v>
                </c:pt>
                <c:pt idx="4">
                  <c:v>0</c:v>
                </c:pt>
                <c:pt idx="5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F-4DCA-885B-1E6468995450}"/>
            </c:ext>
          </c:extLst>
        </c:ser>
        <c:ser>
          <c:idx val="3"/>
          <c:order val="2"/>
          <c:tx>
            <c:strRef>
              <c:f>PolyMax!$B$21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PolyMax!$C$19:$H$19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PolyMax!$C$21:$H$21</c:f>
              <c:numCache>
                <c:formatCode>General</c:formatCode>
                <c:ptCount val="6"/>
                <c:pt idx="0">
                  <c:v>22.5</c:v>
                </c:pt>
                <c:pt idx="1">
                  <c:v>7</c:v>
                </c:pt>
                <c:pt idx="2">
                  <c:v>4.5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B-4C4E-860F-C3F36BEEF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13424"/>
        <c:axId val="907213840"/>
      </c:lineChart>
      <c:catAx>
        <c:axId val="9072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840"/>
        <c:crosses val="autoZero"/>
        <c:auto val="1"/>
        <c:lblAlgn val="ctr"/>
        <c:lblOffset val="100"/>
        <c:noMultiLvlLbl val="0"/>
      </c:catAx>
      <c:valAx>
        <c:axId val="9072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PolyMax!$O$12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PolyMax!$L$13:$L$15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PolyMax!$O$13:$O$15</c:f>
              <c:numCache>
                <c:formatCode>General</c:formatCode>
                <c:ptCount val="3"/>
                <c:pt idx="0">
                  <c:v>81.400000000000006</c:v>
                </c:pt>
                <c:pt idx="1">
                  <c:v>85.8</c:v>
                </c:pt>
                <c:pt idx="2">
                  <c:v>118.4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PolyMax!$T$12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PolyMax!$Q$13:$Q$15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PolyMax!$T$13:$T$15</c:f>
              <c:numCache>
                <c:formatCode>General</c:formatCode>
                <c:ptCount val="3"/>
                <c:pt idx="0">
                  <c:v>60</c:v>
                </c:pt>
                <c:pt idx="1">
                  <c:v>33.5</c:v>
                </c:pt>
                <c:pt idx="2">
                  <c:v>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PolyMax!$R$19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PolyMax!$Q$20:$Q$22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PolyMax!$R$20:$R$22</c:f>
              <c:numCache>
                <c:formatCode>General</c:formatCode>
                <c:ptCount val="3"/>
                <c:pt idx="0">
                  <c:v>125.6</c:v>
                </c:pt>
                <c:pt idx="1">
                  <c:v>132.19999999999999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PolyMax!$M$19</c:f>
              <c:strCache>
                <c:ptCount val="1"/>
                <c:pt idx="0">
                  <c:v>Load at 2mm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PolyMax!$L$20:$L$22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PolyMax!$M$20:$M$22</c:f>
              <c:numCache>
                <c:formatCode>General</c:formatCode>
                <c:ptCount val="3"/>
                <c:pt idx="0">
                  <c:v>5.3</c:v>
                </c:pt>
                <c:pt idx="1">
                  <c:v>3.5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PolyMax!$N$19</c:f>
              <c:strCache>
                <c:ptCount val="1"/>
                <c:pt idx="0">
                  <c:v>Max load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PolyMax!$L$20:$L$22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PolyMax!$N$20:$N$22</c:f>
              <c:numCache>
                <c:formatCode>General</c:formatCode>
                <c:ptCount val="3"/>
                <c:pt idx="0">
                  <c:v>17.2</c:v>
                </c:pt>
                <c:pt idx="1">
                  <c:v>16.899999999999999</c:v>
                </c:pt>
                <c:pt idx="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PolyMax!$O$19</c:f>
              <c:strCache>
                <c:ptCount val="1"/>
                <c:pt idx="0">
                  <c:v>Deform at max load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PolyMax!$L$20:$L$22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PolyMax!$O$20:$O$22</c:f>
              <c:numCache>
                <c:formatCode>General</c:formatCode>
                <c:ptCount val="3"/>
                <c:pt idx="0">
                  <c:v>9</c:v>
                </c:pt>
                <c:pt idx="1">
                  <c:v>9.9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PolyMax!$D$27</c:f>
              <c:strCache>
                <c:ptCount val="1"/>
                <c:pt idx="0">
                  <c:v>E br [J]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PolyMax!$B$28:$B$30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PolyMax!$D$28:$D$30</c:f>
              <c:numCache>
                <c:formatCode>General</c:formatCode>
                <c:ptCount val="3"/>
                <c:pt idx="0">
                  <c:v>0.36787500000000001</c:v>
                </c:pt>
                <c:pt idx="1">
                  <c:v>0.152055</c:v>
                </c:pt>
                <c:pt idx="2">
                  <c:v>1.025145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PolyMax!$G$27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PolyMax!$F$28:$F$30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PolyMax!$G$28:$G$30</c:f>
              <c:numCache>
                <c:formatCode>General</c:formatCode>
                <c:ptCount val="3"/>
                <c:pt idx="0">
                  <c:v>1.3</c:v>
                </c:pt>
                <c:pt idx="1">
                  <c:v>1.1000000000000001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PolyMax!$H$27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PolyMax!$F$28:$F$30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PolyMax!$H$28:$H$30</c:f>
              <c:numCache>
                <c:formatCode>General</c:formatCode>
                <c:ptCount val="3"/>
                <c:pt idx="0">
                  <c:v>1.4</c:v>
                </c:pt>
                <c:pt idx="1">
                  <c:v>1.4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PolyMax!$M$27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PolyMax!$L$28:$L$30</c:f>
              <c:strCache>
                <c:ptCount val="3"/>
                <c:pt idx="0">
                  <c:v>PLA</c:v>
                </c:pt>
                <c:pt idx="1">
                  <c:v>PETG</c:v>
                </c:pt>
                <c:pt idx="2">
                  <c:v>PC</c:v>
                </c:pt>
              </c:strCache>
            </c:strRef>
          </c:cat>
          <c:val>
            <c:numRef>
              <c:f>PolyMax!$M$28:$M$30</c:f>
              <c:numCache>
                <c:formatCode>General</c:formatCode>
                <c:ptCount val="3"/>
                <c:pt idx="0">
                  <c:v>52</c:v>
                </c:pt>
                <c:pt idx="1">
                  <c:v>64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36</xdr:row>
      <xdr:rowOff>95250</xdr:rowOff>
    </xdr:from>
    <xdr:to>
      <xdr:col>11</xdr:col>
      <xdr:colOff>134937</xdr:colOff>
      <xdr:row>65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033DE-C69B-4B51-AF20-068D663B4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230187</xdr:colOff>
      <xdr:row>36</xdr:row>
      <xdr:rowOff>95250</xdr:rowOff>
    </xdr:from>
    <xdr:to>
      <xdr:col>20</xdr:col>
      <xdr:colOff>420686</xdr:colOff>
      <xdr:row>65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AA280D-6723-4C17-A875-B4D57B565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39688</xdr:colOff>
      <xdr:row>66</xdr:row>
      <xdr:rowOff>140493</xdr:rowOff>
    </xdr:from>
    <xdr:to>
      <xdr:col>8</xdr:col>
      <xdr:colOff>79375</xdr:colOff>
      <xdr:row>96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500062</xdr:colOff>
      <xdr:row>66</xdr:row>
      <xdr:rowOff>132555</xdr:rowOff>
    </xdr:from>
    <xdr:to>
      <xdr:col>14</xdr:col>
      <xdr:colOff>174625</xdr:colOff>
      <xdr:row>96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325437</xdr:colOff>
      <xdr:row>66</xdr:row>
      <xdr:rowOff>132556</xdr:rowOff>
    </xdr:from>
    <xdr:to>
      <xdr:col>20</xdr:col>
      <xdr:colOff>603249</xdr:colOff>
      <xdr:row>96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58737</xdr:colOff>
      <xdr:row>98</xdr:row>
      <xdr:rowOff>107155</xdr:rowOff>
    </xdr:from>
    <xdr:to>
      <xdr:col>8</xdr:col>
      <xdr:colOff>138112</xdr:colOff>
      <xdr:row>125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731836</xdr:colOff>
      <xdr:row>98</xdr:row>
      <xdr:rowOff>135730</xdr:rowOff>
    </xdr:from>
    <xdr:to>
      <xdr:col>20</xdr:col>
      <xdr:colOff>569912</xdr:colOff>
      <xdr:row>125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459459</xdr:colOff>
      <xdr:row>98</xdr:row>
      <xdr:rowOff>125963</xdr:rowOff>
    </xdr:from>
    <xdr:to>
      <xdr:col>14</xdr:col>
      <xdr:colOff>543759</xdr:colOff>
      <xdr:row>125</xdr:row>
      <xdr:rowOff>150812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71438</xdr:colOff>
      <xdr:row>127</xdr:row>
      <xdr:rowOff>115958</xdr:rowOff>
    </xdr:from>
    <xdr:to>
      <xdr:col>8</xdr:col>
      <xdr:colOff>137103</xdr:colOff>
      <xdr:row>152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643660</xdr:colOff>
      <xdr:row>127</xdr:row>
      <xdr:rowOff>99361</xdr:rowOff>
    </xdr:from>
    <xdr:to>
      <xdr:col>14</xdr:col>
      <xdr:colOff>318223</xdr:colOff>
      <xdr:row>152</xdr:row>
      <xdr:rowOff>126999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88C348D-98CC-4B02-8482-3E9D68D0C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25</xdr:row>
      <xdr:rowOff>109903</xdr:rowOff>
    </xdr:from>
    <xdr:to>
      <xdr:col>7</xdr:col>
      <xdr:colOff>857250</xdr:colOff>
      <xdr:row>47</xdr:row>
      <xdr:rowOff>153865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B8ADFE-EA10-4220-A6D5-49D72554B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15876</xdr:colOff>
      <xdr:row>48</xdr:row>
      <xdr:rowOff>113017</xdr:rowOff>
    </xdr:from>
    <xdr:to>
      <xdr:col>7</xdr:col>
      <xdr:colOff>857250</xdr:colOff>
      <xdr:row>69</xdr:row>
      <xdr:rowOff>153865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1E58A2-6B41-40EA-B025-974776C4C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40297</xdr:colOff>
      <xdr:row>71</xdr:row>
      <xdr:rowOff>137746</xdr:rowOff>
    </xdr:from>
    <xdr:to>
      <xdr:col>7</xdr:col>
      <xdr:colOff>901210</xdr:colOff>
      <xdr:row>92</xdr:row>
      <xdr:rowOff>102577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C907A57-88EE-40FB-83E6-047BD10D2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48"/>
  <sheetViews>
    <sheetView zoomScaleNormal="100" workbookViewId="0">
      <selection activeCell="E30" sqref="E30"/>
    </sheetView>
  </sheetViews>
  <sheetFormatPr defaultRowHeight="15" x14ac:dyDescent="0.25"/>
  <cols>
    <col min="1" max="1" width="3.28515625" customWidth="1"/>
    <col min="2" max="3" width="11.42578125" customWidth="1"/>
    <col min="7" max="7" width="10.5703125" customWidth="1"/>
    <col min="8" max="8" width="10.7109375" bestFit="1" customWidth="1"/>
    <col min="9" max="9" width="12.28515625" customWidth="1"/>
    <col min="10" max="10" width="10.7109375" bestFit="1" customWidth="1"/>
    <col min="11" max="11" width="7.28515625" customWidth="1"/>
    <col min="12" max="12" width="12" customWidth="1"/>
    <col min="13" max="13" width="12.140625" bestFit="1" customWidth="1"/>
    <col min="14" max="14" width="12.42578125" bestFit="1" customWidth="1"/>
    <col min="15" max="15" width="18.5703125" bestFit="1" customWidth="1"/>
    <col min="18" max="18" width="9.5703125" bestFit="1" customWidth="1"/>
    <col min="22" max="22" width="11.140625" customWidth="1"/>
  </cols>
  <sheetData>
    <row r="2" spans="1:21" x14ac:dyDescent="0.25">
      <c r="A2" s="26"/>
      <c r="B2" s="26" t="s">
        <v>63</v>
      </c>
    </row>
    <row r="3" spans="1:21" x14ac:dyDescent="0.25">
      <c r="A3" s="26"/>
      <c r="B3" s="26"/>
    </row>
    <row r="4" spans="1:21" x14ac:dyDescent="0.25">
      <c r="A4" s="26"/>
      <c r="B4" s="39" t="s">
        <v>35</v>
      </c>
    </row>
    <row r="5" spans="1:21" ht="15.75" thickBot="1" x14ac:dyDescent="0.3">
      <c r="A5" s="26"/>
      <c r="B5" t="s">
        <v>31</v>
      </c>
    </row>
    <row r="6" spans="1:21" ht="15.75" thickBot="1" x14ac:dyDescent="0.3">
      <c r="A6" s="26"/>
      <c r="B6" s="8"/>
      <c r="C6" s="46" t="s">
        <v>30</v>
      </c>
      <c r="D6" s="46" t="s">
        <v>0</v>
      </c>
      <c r="E6" s="47" t="s">
        <v>1</v>
      </c>
      <c r="F6" s="47" t="s">
        <v>2</v>
      </c>
      <c r="G6" s="47" t="s">
        <v>3</v>
      </c>
      <c r="H6" s="47" t="s">
        <v>4</v>
      </c>
      <c r="I6" s="47" t="s">
        <v>5</v>
      </c>
      <c r="J6" s="54" t="s">
        <v>41</v>
      </c>
      <c r="L6" t="s">
        <v>42</v>
      </c>
    </row>
    <row r="7" spans="1:21" x14ac:dyDescent="0.25">
      <c r="A7" s="26"/>
      <c r="B7" s="36" t="s">
        <v>32</v>
      </c>
      <c r="C7" s="48">
        <v>12</v>
      </c>
      <c r="D7" s="49">
        <v>15.93</v>
      </c>
      <c r="E7" s="49">
        <v>17.87</v>
      </c>
      <c r="F7" s="49">
        <v>18.47</v>
      </c>
      <c r="G7" s="49">
        <v>18.72</v>
      </c>
      <c r="H7" s="49">
        <v>19.16</v>
      </c>
      <c r="I7" s="49">
        <v>19.170000000000002</v>
      </c>
      <c r="J7" s="55">
        <v>37.86</v>
      </c>
      <c r="L7" s="71" t="s">
        <v>32</v>
      </c>
      <c r="M7" s="44" t="s">
        <v>43</v>
      </c>
    </row>
    <row r="8" spans="1:21" x14ac:dyDescent="0.25">
      <c r="A8" s="26"/>
      <c r="B8" s="38" t="s">
        <v>33</v>
      </c>
      <c r="C8" s="50">
        <v>12</v>
      </c>
      <c r="D8" s="51">
        <v>16.309999999999999</v>
      </c>
      <c r="E8" s="51">
        <v>17.690000000000001</v>
      </c>
      <c r="F8" s="51">
        <v>17.829999999999998</v>
      </c>
      <c r="G8" s="51">
        <v>18.05</v>
      </c>
      <c r="H8" s="51">
        <v>18.32</v>
      </c>
      <c r="I8" s="51">
        <v>18.149999999999999</v>
      </c>
      <c r="J8" s="56">
        <v>18.93</v>
      </c>
      <c r="L8" s="72" t="s">
        <v>33</v>
      </c>
      <c r="M8" s="44" t="s">
        <v>44</v>
      </c>
    </row>
    <row r="9" spans="1:21" ht="15.75" thickBot="1" x14ac:dyDescent="0.3">
      <c r="B9" s="37" t="s">
        <v>34</v>
      </c>
      <c r="C9" s="52">
        <v>12</v>
      </c>
      <c r="D9" s="53">
        <v>14.72</v>
      </c>
      <c r="E9" s="53">
        <v>15.63</v>
      </c>
      <c r="F9" s="53">
        <v>15.64</v>
      </c>
      <c r="G9" s="53">
        <v>15.69</v>
      </c>
      <c r="H9" s="53">
        <v>15.74</v>
      </c>
      <c r="I9" s="53">
        <v>15.81</v>
      </c>
      <c r="J9" s="57">
        <v>15.84</v>
      </c>
      <c r="L9" s="40" t="s">
        <v>34</v>
      </c>
      <c r="M9" s="44" t="s">
        <v>45</v>
      </c>
    </row>
    <row r="10" spans="1:21" x14ac:dyDescent="0.25">
      <c r="B10" s="40"/>
      <c r="C10" s="41"/>
      <c r="D10" s="41"/>
      <c r="E10" s="41"/>
      <c r="F10" s="41"/>
      <c r="G10" s="41"/>
      <c r="H10" s="41"/>
      <c r="I10" s="41"/>
      <c r="J10" s="42"/>
    </row>
    <row r="11" spans="1:21" ht="15.75" thickBot="1" x14ac:dyDescent="0.3">
      <c r="B11" s="73" t="s">
        <v>36</v>
      </c>
      <c r="L11" s="73" t="s">
        <v>7</v>
      </c>
      <c r="Q11" s="73" t="s">
        <v>11</v>
      </c>
    </row>
    <row r="12" spans="1:21" ht="15.75" thickBot="1" x14ac:dyDescent="0.3">
      <c r="B12" s="8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27" t="s">
        <v>41</v>
      </c>
      <c r="J12" s="44"/>
      <c r="K12" s="43"/>
      <c r="L12" s="8"/>
      <c r="M12" s="14" t="s">
        <v>8</v>
      </c>
      <c r="N12" s="15" t="s">
        <v>9</v>
      </c>
      <c r="O12" s="16" t="s">
        <v>39</v>
      </c>
      <c r="P12" s="67" t="s">
        <v>40</v>
      </c>
      <c r="Q12" s="8"/>
      <c r="R12" s="14" t="s">
        <v>8</v>
      </c>
      <c r="S12" s="15" t="s">
        <v>9</v>
      </c>
      <c r="T12" s="16" t="s">
        <v>10</v>
      </c>
      <c r="U12" s="67" t="s">
        <v>40</v>
      </c>
    </row>
    <row r="13" spans="1:21" x14ac:dyDescent="0.25">
      <c r="B13" s="45" t="s">
        <v>32</v>
      </c>
      <c r="C13" s="5">
        <f t="shared" ref="C13:H15" si="0">+E7-D7</f>
        <v>1.9400000000000013</v>
      </c>
      <c r="D13" s="2">
        <f t="shared" si="0"/>
        <v>0.59999999999999787</v>
      </c>
      <c r="E13" s="2">
        <f t="shared" si="0"/>
        <v>0.25</v>
      </c>
      <c r="F13" s="2">
        <f t="shared" si="0"/>
        <v>0.44000000000000128</v>
      </c>
      <c r="G13" s="2">
        <f t="shared" si="0"/>
        <v>1.0000000000001563E-2</v>
      </c>
      <c r="H13" s="28">
        <f t="shared" si="0"/>
        <v>18.689999999999998</v>
      </c>
      <c r="L13" s="36" t="s">
        <v>32</v>
      </c>
      <c r="M13" s="5">
        <v>80.8</v>
      </c>
      <c r="N13" s="2">
        <v>82</v>
      </c>
      <c r="O13" s="11">
        <f>AVERAGE(M13:N13)</f>
        <v>81.400000000000006</v>
      </c>
      <c r="P13" s="68">
        <f>+O13*9.81/(1000000*0.004*0.004)</f>
        <v>49.908375000000007</v>
      </c>
      <c r="Q13" s="36" t="s">
        <v>32</v>
      </c>
      <c r="R13" s="5">
        <v>59.6</v>
      </c>
      <c r="S13" s="2">
        <v>60.4</v>
      </c>
      <c r="T13" s="11">
        <f>AVERAGE(R13:S13)</f>
        <v>60</v>
      </c>
      <c r="U13" s="68">
        <f>+T13*9.81/(1000000*0.004*0.004)</f>
        <v>36.787500000000001</v>
      </c>
    </row>
    <row r="14" spans="1:21" x14ac:dyDescent="0.25">
      <c r="B14" s="38" t="s">
        <v>33</v>
      </c>
      <c r="C14" s="6">
        <f t="shared" si="0"/>
        <v>1.3800000000000026</v>
      </c>
      <c r="D14" s="1">
        <f t="shared" si="0"/>
        <v>0.13999999999999702</v>
      </c>
      <c r="E14" s="1">
        <f t="shared" si="0"/>
        <v>0.22000000000000242</v>
      </c>
      <c r="F14" s="1">
        <f t="shared" si="0"/>
        <v>0.26999999999999957</v>
      </c>
      <c r="G14" s="1">
        <f t="shared" si="0"/>
        <v>-0.17000000000000171</v>
      </c>
      <c r="H14" s="30">
        <f t="shared" si="0"/>
        <v>0.78000000000000114</v>
      </c>
      <c r="L14" s="38" t="s">
        <v>33</v>
      </c>
      <c r="M14" s="31">
        <v>85.6</v>
      </c>
      <c r="N14" s="32">
        <v>86</v>
      </c>
      <c r="O14" s="12">
        <f t="shared" ref="O14:O15" si="1">AVERAGE(M14:N14)</f>
        <v>85.8</v>
      </c>
      <c r="P14" s="68">
        <f t="shared" ref="P14:P15" si="2">+O14*9.81/(1000000*0.004*0.004)</f>
        <v>52.606124999999999</v>
      </c>
      <c r="Q14" s="38" t="s">
        <v>33</v>
      </c>
      <c r="R14" s="31">
        <v>34.200000000000003</v>
      </c>
      <c r="S14" s="32">
        <v>32.799999999999997</v>
      </c>
      <c r="T14" s="12">
        <f t="shared" ref="T14:T15" si="3">AVERAGE(R14:S14)</f>
        <v>33.5</v>
      </c>
      <c r="U14" s="68">
        <f t="shared" ref="U14:U15" si="4">+T14*9.81/(1000000*0.004*0.004)</f>
        <v>20.539687499999999</v>
      </c>
    </row>
    <row r="15" spans="1:21" ht="15.75" thickBot="1" x14ac:dyDescent="0.3">
      <c r="B15" s="37" t="s">
        <v>34</v>
      </c>
      <c r="C15" s="7">
        <f t="shared" si="0"/>
        <v>0.91000000000000014</v>
      </c>
      <c r="D15" s="3">
        <f t="shared" si="0"/>
        <v>9.9999999999997868E-3</v>
      </c>
      <c r="E15" s="3">
        <f t="shared" si="0"/>
        <v>4.9999999999998934E-2</v>
      </c>
      <c r="F15" s="3">
        <f t="shared" si="0"/>
        <v>5.0000000000000711E-2</v>
      </c>
      <c r="G15" s="3">
        <f t="shared" si="0"/>
        <v>7.0000000000000284E-2</v>
      </c>
      <c r="H15" s="29">
        <f t="shared" si="0"/>
        <v>2.9999999999999361E-2</v>
      </c>
      <c r="L15" s="37" t="s">
        <v>34</v>
      </c>
      <c r="M15" s="7">
        <v>118</v>
      </c>
      <c r="N15" s="3">
        <v>118.8</v>
      </c>
      <c r="O15" s="13">
        <f t="shared" si="1"/>
        <v>118.4</v>
      </c>
      <c r="P15" s="68">
        <f t="shared" si="2"/>
        <v>72.594000000000008</v>
      </c>
      <c r="Q15" s="37" t="s">
        <v>34</v>
      </c>
      <c r="R15" s="7">
        <v>66.599999999999994</v>
      </c>
      <c r="S15" s="3">
        <v>47.2</v>
      </c>
      <c r="T15" s="13">
        <f t="shared" si="3"/>
        <v>56.9</v>
      </c>
      <c r="U15" s="68">
        <f t="shared" si="4"/>
        <v>34.886812499999998</v>
      </c>
    </row>
    <row r="16" spans="1:21" x14ac:dyDescent="0.25">
      <c r="L16" s="10" t="s">
        <v>28</v>
      </c>
      <c r="Q16" s="10" t="s">
        <v>29</v>
      </c>
    </row>
    <row r="17" spans="2:19" x14ac:dyDescent="0.25">
      <c r="B17" s="9"/>
    </row>
    <row r="18" spans="2:19" ht="15.75" thickBot="1" x14ac:dyDescent="0.3">
      <c r="B18" s="10" t="s">
        <v>6</v>
      </c>
      <c r="L18" s="73" t="s">
        <v>46</v>
      </c>
      <c r="Q18" s="73" t="s">
        <v>15</v>
      </c>
    </row>
    <row r="19" spans="2:19" ht="15.75" thickBot="1" x14ac:dyDescent="0.3">
      <c r="B19" s="8"/>
      <c r="C19" s="21" t="s">
        <v>1</v>
      </c>
      <c r="D19" s="4" t="s">
        <v>2</v>
      </c>
      <c r="E19" s="4" t="s">
        <v>3</v>
      </c>
      <c r="F19" s="4" t="s">
        <v>4</v>
      </c>
      <c r="G19" s="4" t="s">
        <v>5</v>
      </c>
      <c r="H19" s="27" t="s">
        <v>41</v>
      </c>
      <c r="L19" s="8"/>
      <c r="M19" s="23" t="s">
        <v>12</v>
      </c>
      <c r="N19" s="15" t="s">
        <v>13</v>
      </c>
      <c r="O19" s="61" t="s">
        <v>14</v>
      </c>
      <c r="Q19" s="8"/>
      <c r="R19" s="16" t="s">
        <v>16</v>
      </c>
      <c r="S19" s="67" t="s">
        <v>40</v>
      </c>
    </row>
    <row r="20" spans="2:19" x14ac:dyDescent="0.25">
      <c r="B20" s="36" t="s">
        <v>32</v>
      </c>
      <c r="C20" s="5">
        <v>27.5</v>
      </c>
      <c r="D20" s="2">
        <v>13.5</v>
      </c>
      <c r="E20" s="2">
        <v>4</v>
      </c>
      <c r="F20" s="2">
        <v>0</v>
      </c>
      <c r="G20" s="2">
        <v>1</v>
      </c>
      <c r="H20" s="28">
        <v>31</v>
      </c>
      <c r="L20" s="36" t="s">
        <v>32</v>
      </c>
      <c r="M20" s="24">
        <v>5.3</v>
      </c>
      <c r="N20" s="2">
        <v>17.2</v>
      </c>
      <c r="O20" s="62">
        <v>9</v>
      </c>
      <c r="Q20" s="36" t="s">
        <v>32</v>
      </c>
      <c r="R20" s="58">
        <v>125.6</v>
      </c>
      <c r="S20" s="68">
        <f>+R20*9.81/(1000000*2*0.005*0.005*PI()/4)</f>
        <v>31.376085593836088</v>
      </c>
    </row>
    <row r="21" spans="2:19" x14ac:dyDescent="0.25">
      <c r="B21" s="38" t="s">
        <v>33</v>
      </c>
      <c r="C21" s="31">
        <v>22.5</v>
      </c>
      <c r="D21" s="32">
        <v>7</v>
      </c>
      <c r="E21" s="32">
        <v>4.5</v>
      </c>
      <c r="F21" s="32">
        <v>0</v>
      </c>
      <c r="G21" s="32">
        <v>0</v>
      </c>
      <c r="H21" s="33">
        <v>10</v>
      </c>
      <c r="L21" s="38" t="s">
        <v>33</v>
      </c>
      <c r="M21" s="34">
        <v>3.5</v>
      </c>
      <c r="N21" s="32">
        <v>16.899999999999999</v>
      </c>
      <c r="O21" s="63">
        <v>9.9</v>
      </c>
      <c r="Q21" s="38" t="s">
        <v>33</v>
      </c>
      <c r="R21" s="59">
        <v>132.19999999999999</v>
      </c>
      <c r="S21" s="68">
        <f t="shared" ref="S21:S22" si="5">+R21*9.81/(1000000*2*0.005*0.005*PI()/4)</f>
        <v>33.024828945104545</v>
      </c>
    </row>
    <row r="22" spans="2:19" ht="15.75" thickBot="1" x14ac:dyDescent="0.3">
      <c r="B22" s="37" t="s">
        <v>34</v>
      </c>
      <c r="C22" s="7">
        <v>9</v>
      </c>
      <c r="D22" s="3">
        <v>2</v>
      </c>
      <c r="E22" s="3">
        <v>1.5</v>
      </c>
      <c r="F22" s="3">
        <v>0</v>
      </c>
      <c r="G22" s="3">
        <v>0</v>
      </c>
      <c r="H22" s="29">
        <v>1.5</v>
      </c>
      <c r="L22" s="37" t="s">
        <v>34</v>
      </c>
      <c r="M22" s="25">
        <v>7.1</v>
      </c>
      <c r="N22" s="3">
        <v>24.4</v>
      </c>
      <c r="O22" s="64">
        <v>10</v>
      </c>
      <c r="Q22" s="37" t="s">
        <v>34</v>
      </c>
      <c r="R22" s="60">
        <v>182</v>
      </c>
      <c r="S22" s="68">
        <f t="shared" si="5"/>
        <v>45.465346959221087</v>
      </c>
    </row>
    <row r="23" spans="2:19" x14ac:dyDescent="0.25">
      <c r="Q23" s="9" t="s">
        <v>17</v>
      </c>
    </row>
    <row r="26" spans="2:19" ht="15.75" thickBot="1" x14ac:dyDescent="0.3">
      <c r="B26" s="73" t="s">
        <v>22</v>
      </c>
      <c r="F26" s="73" t="s">
        <v>23</v>
      </c>
      <c r="L26" t="s">
        <v>18</v>
      </c>
      <c r="Q26" t="s">
        <v>38</v>
      </c>
    </row>
    <row r="27" spans="2:19" ht="15.75" thickBot="1" x14ac:dyDescent="0.3">
      <c r="B27" s="8"/>
      <c r="C27" s="21" t="s">
        <v>20</v>
      </c>
      <c r="D27" s="22" t="s">
        <v>21</v>
      </c>
      <c r="E27" s="69" t="s">
        <v>37</v>
      </c>
      <c r="F27" s="8"/>
      <c r="G27" s="23" t="s">
        <v>24</v>
      </c>
      <c r="H27" s="15" t="s">
        <v>25</v>
      </c>
      <c r="I27" s="17" t="s">
        <v>26</v>
      </c>
      <c r="L27" s="8"/>
      <c r="M27" s="16" t="s">
        <v>19</v>
      </c>
      <c r="Q27" s="8"/>
      <c r="R27" s="16" t="s">
        <v>27</v>
      </c>
    </row>
    <row r="28" spans="2:19" x14ac:dyDescent="0.25">
      <c r="B28" s="36" t="s">
        <v>32</v>
      </c>
      <c r="C28" s="5">
        <v>75</v>
      </c>
      <c r="D28" s="11">
        <f>0.5*9.81*C28/1000</f>
        <v>0.36787500000000001</v>
      </c>
      <c r="E28" s="70">
        <f>+D28/(1000*0.008*0.004)</f>
        <v>11.49609375</v>
      </c>
      <c r="F28" s="36" t="s">
        <v>32</v>
      </c>
      <c r="G28" s="24">
        <v>1.3</v>
      </c>
      <c r="H28" s="2">
        <v>1.4</v>
      </c>
      <c r="I28" s="18">
        <v>1.25</v>
      </c>
      <c r="L28" s="36" t="s">
        <v>32</v>
      </c>
      <c r="M28" s="58">
        <v>52</v>
      </c>
      <c r="Q28" s="36" t="s">
        <v>32</v>
      </c>
      <c r="R28" s="97">
        <f>AVERAGE(70.5,70.5,69.5)</f>
        <v>70.166666666666671</v>
      </c>
    </row>
    <row r="29" spans="2:19" x14ac:dyDescent="0.25">
      <c r="B29" s="38" t="s">
        <v>33</v>
      </c>
      <c r="C29" s="31">
        <v>31</v>
      </c>
      <c r="D29" s="12">
        <f>0.5*9.81*C29/1000</f>
        <v>0.152055</v>
      </c>
      <c r="E29" s="70">
        <f t="shared" ref="E29:E30" si="6">+D29/(1000*0.008*0.004)</f>
        <v>4.7517187499999993</v>
      </c>
      <c r="F29" s="38" t="s">
        <v>33</v>
      </c>
      <c r="G29" s="34">
        <v>1.1000000000000001</v>
      </c>
      <c r="H29" s="32">
        <v>1.4</v>
      </c>
      <c r="I29" s="35">
        <v>1.5</v>
      </c>
      <c r="L29" s="38" t="s">
        <v>33</v>
      </c>
      <c r="M29" s="59">
        <v>64</v>
      </c>
      <c r="Q29" s="38" t="s">
        <v>33</v>
      </c>
      <c r="R29" s="65">
        <f>AVERAGE(67.5,69.5,68.5)</f>
        <v>68.5</v>
      </c>
    </row>
    <row r="30" spans="2:19" ht="15.75" thickBot="1" x14ac:dyDescent="0.3">
      <c r="B30" s="37" t="s">
        <v>34</v>
      </c>
      <c r="C30" s="7">
        <v>209</v>
      </c>
      <c r="D30" s="13">
        <f>0.5*9.81*C30/1000</f>
        <v>1.025145</v>
      </c>
      <c r="E30" s="70">
        <f t="shared" si="6"/>
        <v>32.035781249999999</v>
      </c>
      <c r="F30" s="37" t="s">
        <v>34</v>
      </c>
      <c r="G30" s="25">
        <v>1.7</v>
      </c>
      <c r="H30" s="3">
        <v>2.2999999999999998</v>
      </c>
      <c r="I30" s="19">
        <v>1.4</v>
      </c>
      <c r="L30" s="37" t="s">
        <v>34</v>
      </c>
      <c r="M30" s="60">
        <v>91</v>
      </c>
      <c r="Q30" s="37" t="s">
        <v>34</v>
      </c>
      <c r="R30" s="66">
        <f>AVERAGE(74,73,73)</f>
        <v>73.333333333333329</v>
      </c>
    </row>
    <row r="31" spans="2:19" x14ac:dyDescent="0.25">
      <c r="B31" s="20"/>
    </row>
    <row r="32" spans="2:19" x14ac:dyDescent="0.25">
      <c r="B32" s="20"/>
    </row>
    <row r="48" spans="2:2" x14ac:dyDescent="0.25">
      <c r="B48" s="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3788-6144-4BFA-8BC4-9D1913E99E88}">
  <dimension ref="B2:H24"/>
  <sheetViews>
    <sheetView tabSelected="1" zoomScaleNormal="100" workbookViewId="0">
      <selection activeCell="C12" sqref="C12"/>
    </sheetView>
  </sheetViews>
  <sheetFormatPr defaultRowHeight="15" x14ac:dyDescent="0.25"/>
  <cols>
    <col min="1" max="1" width="2.85546875" customWidth="1"/>
    <col min="2" max="2" width="24.42578125" bestFit="1" customWidth="1"/>
    <col min="3" max="8" width="13.85546875" customWidth="1"/>
    <col min="9" max="9" width="11.85546875" bestFit="1" customWidth="1"/>
    <col min="10" max="10" width="12.28515625" bestFit="1" customWidth="1"/>
    <col min="11" max="11" width="13.140625" bestFit="1" customWidth="1"/>
    <col min="12" max="12" width="13.5703125" bestFit="1" customWidth="1"/>
    <col min="13" max="13" width="10.85546875" bestFit="1" customWidth="1"/>
    <col min="14" max="14" width="11.28515625" bestFit="1" customWidth="1"/>
  </cols>
  <sheetData>
    <row r="2" spans="2:8" x14ac:dyDescent="0.25">
      <c r="B2" t="s">
        <v>61</v>
      </c>
    </row>
    <row r="3" spans="2:8" ht="15.75" thickBot="1" x14ac:dyDescent="0.3"/>
    <row r="4" spans="2:8" ht="15.75" thickBot="1" x14ac:dyDescent="0.3">
      <c r="B4" s="8"/>
      <c r="C4" s="79" t="s">
        <v>47</v>
      </c>
      <c r="D4" s="79" t="s">
        <v>48</v>
      </c>
      <c r="E4" s="81" t="s">
        <v>49</v>
      </c>
      <c r="F4" s="80" t="s">
        <v>50</v>
      </c>
      <c r="G4" s="79" t="s">
        <v>51</v>
      </c>
      <c r="H4" s="80" t="s">
        <v>52</v>
      </c>
    </row>
    <row r="5" spans="2:8" x14ac:dyDescent="0.25">
      <c r="B5" s="76" t="s">
        <v>53</v>
      </c>
      <c r="C5" s="74">
        <v>110.6</v>
      </c>
      <c r="D5" s="79">
        <v>81.400000000000006</v>
      </c>
      <c r="E5" s="74">
        <v>100.69999999999999</v>
      </c>
      <c r="F5" s="80">
        <v>85.8</v>
      </c>
      <c r="G5" s="75">
        <v>147.80000000000001</v>
      </c>
      <c r="H5" s="80">
        <v>118.4</v>
      </c>
    </row>
    <row r="6" spans="2:8" x14ac:dyDescent="0.25">
      <c r="B6" s="76" t="s">
        <v>54</v>
      </c>
      <c r="C6" s="76">
        <v>72</v>
      </c>
      <c r="D6" s="41">
        <v>60</v>
      </c>
      <c r="E6" s="76">
        <v>74.300000000000011</v>
      </c>
      <c r="F6" s="82">
        <v>33.5</v>
      </c>
      <c r="G6" s="44">
        <v>81.599999999999994</v>
      </c>
      <c r="H6" s="82">
        <v>56.9</v>
      </c>
    </row>
    <row r="7" spans="2:8" x14ac:dyDescent="0.25">
      <c r="B7" s="76" t="s">
        <v>57</v>
      </c>
      <c r="C7" s="76">
        <v>149.4</v>
      </c>
      <c r="D7" s="41">
        <v>125.6</v>
      </c>
      <c r="E7" s="76">
        <v>139</v>
      </c>
      <c r="F7" s="82">
        <v>132.19999999999999</v>
      </c>
      <c r="G7" s="44">
        <v>212.8</v>
      </c>
      <c r="H7" s="82">
        <v>182</v>
      </c>
    </row>
    <row r="8" spans="2:8" x14ac:dyDescent="0.25">
      <c r="B8" s="76" t="s">
        <v>55</v>
      </c>
      <c r="C8" s="76">
        <v>10.7</v>
      </c>
      <c r="D8" s="41">
        <v>5.3</v>
      </c>
      <c r="E8" s="76">
        <v>5.9</v>
      </c>
      <c r="F8" s="82">
        <v>3.5</v>
      </c>
      <c r="G8" s="44">
        <v>8.5</v>
      </c>
      <c r="H8" s="82">
        <v>7.1</v>
      </c>
    </row>
    <row r="9" spans="2:8" x14ac:dyDescent="0.25">
      <c r="B9" s="76" t="s">
        <v>56</v>
      </c>
      <c r="C9" s="76">
        <v>26.3</v>
      </c>
      <c r="D9" s="41">
        <v>17.2</v>
      </c>
      <c r="E9" s="76">
        <v>17.899999999999999</v>
      </c>
      <c r="F9" s="82">
        <v>16.899999999999999</v>
      </c>
      <c r="G9" s="44">
        <v>28.3</v>
      </c>
      <c r="H9" s="82">
        <v>24.4</v>
      </c>
    </row>
    <row r="10" spans="2:8" x14ac:dyDescent="0.25">
      <c r="B10" s="76" t="s">
        <v>59</v>
      </c>
      <c r="C10" s="76">
        <v>1.9</v>
      </c>
      <c r="D10" s="41">
        <v>1.3</v>
      </c>
      <c r="E10" s="76">
        <v>1.4</v>
      </c>
      <c r="F10" s="82">
        <v>1.1000000000000001</v>
      </c>
      <c r="G10" s="44">
        <v>2.2000000000000002</v>
      </c>
      <c r="H10" s="82">
        <v>1.7</v>
      </c>
    </row>
    <row r="11" spans="2:8" x14ac:dyDescent="0.25">
      <c r="B11" s="76" t="s">
        <v>58</v>
      </c>
      <c r="C11" s="76">
        <v>2</v>
      </c>
      <c r="D11" s="41">
        <v>1.4</v>
      </c>
      <c r="E11" s="76">
        <v>1.6</v>
      </c>
      <c r="F11" s="82">
        <v>1.4</v>
      </c>
      <c r="G11" s="44">
        <v>2.2000000000000002</v>
      </c>
      <c r="H11" s="82">
        <v>2.2999999999999998</v>
      </c>
    </row>
    <row r="12" spans="2:8" ht="15.75" thickBot="1" x14ac:dyDescent="0.3">
      <c r="B12" s="77" t="s">
        <v>60</v>
      </c>
      <c r="C12" s="77">
        <v>3.4</v>
      </c>
      <c r="D12" s="83">
        <v>11.5</v>
      </c>
      <c r="E12" s="77">
        <v>3.1</v>
      </c>
      <c r="F12" s="85">
        <v>4.8</v>
      </c>
      <c r="G12" s="78">
        <v>0.9</v>
      </c>
      <c r="H12" s="84">
        <v>32</v>
      </c>
    </row>
    <row r="15" spans="2:8" ht="15.75" thickBot="1" x14ac:dyDescent="0.3">
      <c r="B15" t="s">
        <v>62</v>
      </c>
    </row>
    <row r="16" spans="2:8" ht="15.75" thickBot="1" x14ac:dyDescent="0.3">
      <c r="B16" s="8"/>
      <c r="C16" s="79" t="s">
        <v>47</v>
      </c>
      <c r="D16" s="79" t="s">
        <v>48</v>
      </c>
      <c r="E16" s="81" t="s">
        <v>49</v>
      </c>
      <c r="F16" s="80" t="s">
        <v>50</v>
      </c>
      <c r="G16" s="79" t="s">
        <v>51</v>
      </c>
      <c r="H16" s="80" t="s">
        <v>52</v>
      </c>
    </row>
    <row r="17" spans="2:8" x14ac:dyDescent="0.25">
      <c r="B17" s="76" t="s">
        <v>53</v>
      </c>
      <c r="C17" s="87">
        <v>1</v>
      </c>
      <c r="D17" s="86">
        <f t="shared" ref="D17:D23" si="0">+D5/C5</f>
        <v>0.73598553345388795</v>
      </c>
      <c r="E17" s="87">
        <v>1</v>
      </c>
      <c r="F17" s="93">
        <f t="shared" ref="F17:F23" si="1">+F5/E5</f>
        <v>0.8520357497517379</v>
      </c>
      <c r="G17" s="92">
        <v>1</v>
      </c>
      <c r="H17" s="93">
        <f t="shared" ref="H17:H22" si="2">+H5/G5</f>
        <v>0.8010825439783491</v>
      </c>
    </row>
    <row r="18" spans="2:8" x14ac:dyDescent="0.25">
      <c r="B18" s="76" t="s">
        <v>54</v>
      </c>
      <c r="C18" s="88">
        <v>1</v>
      </c>
      <c r="D18" s="91">
        <f t="shared" si="0"/>
        <v>0.83333333333333337</v>
      </c>
      <c r="E18" s="88">
        <v>1</v>
      </c>
      <c r="F18" s="94">
        <f t="shared" si="1"/>
        <v>0.45087483176312243</v>
      </c>
      <c r="G18" s="90">
        <v>1</v>
      </c>
      <c r="H18" s="94">
        <f t="shared" si="2"/>
        <v>0.69730392156862753</v>
      </c>
    </row>
    <row r="19" spans="2:8" x14ac:dyDescent="0.25">
      <c r="B19" s="76" t="s">
        <v>57</v>
      </c>
      <c r="C19" s="88">
        <v>1</v>
      </c>
      <c r="D19" s="91">
        <f t="shared" si="0"/>
        <v>0.84069611780455145</v>
      </c>
      <c r="E19" s="88">
        <v>1</v>
      </c>
      <c r="F19" s="94">
        <f t="shared" si="1"/>
        <v>0.95107913669064736</v>
      </c>
      <c r="G19" s="90">
        <v>1</v>
      </c>
      <c r="H19" s="94">
        <f t="shared" si="2"/>
        <v>0.85526315789473684</v>
      </c>
    </row>
    <row r="20" spans="2:8" x14ac:dyDescent="0.25">
      <c r="B20" s="76" t="s">
        <v>55</v>
      </c>
      <c r="C20" s="88">
        <v>1</v>
      </c>
      <c r="D20" s="91">
        <f t="shared" si="0"/>
        <v>0.49532710280373832</v>
      </c>
      <c r="E20" s="88">
        <v>1</v>
      </c>
      <c r="F20" s="94">
        <f t="shared" si="1"/>
        <v>0.59322033898305082</v>
      </c>
      <c r="G20" s="90">
        <v>1</v>
      </c>
      <c r="H20" s="94">
        <f t="shared" si="2"/>
        <v>0.83529411764705874</v>
      </c>
    </row>
    <row r="21" spans="2:8" x14ac:dyDescent="0.25">
      <c r="B21" s="76" t="s">
        <v>56</v>
      </c>
      <c r="C21" s="88">
        <v>1</v>
      </c>
      <c r="D21" s="91">
        <f t="shared" si="0"/>
        <v>0.65399239543726229</v>
      </c>
      <c r="E21" s="88">
        <v>1</v>
      </c>
      <c r="F21" s="94">
        <f t="shared" si="1"/>
        <v>0.94413407821229045</v>
      </c>
      <c r="G21" s="90">
        <v>1</v>
      </c>
      <c r="H21" s="94">
        <f t="shared" si="2"/>
        <v>0.86219081272084797</v>
      </c>
    </row>
    <row r="22" spans="2:8" x14ac:dyDescent="0.25">
      <c r="B22" s="76" t="s">
        <v>59</v>
      </c>
      <c r="C22" s="88">
        <v>1</v>
      </c>
      <c r="D22" s="91">
        <f t="shared" si="0"/>
        <v>0.68421052631578949</v>
      </c>
      <c r="E22" s="88">
        <v>1</v>
      </c>
      <c r="F22" s="94">
        <f t="shared" si="1"/>
        <v>0.78571428571428581</v>
      </c>
      <c r="G22" s="90">
        <v>1</v>
      </c>
      <c r="H22" s="94">
        <f t="shared" si="2"/>
        <v>0.7727272727272726</v>
      </c>
    </row>
    <row r="23" spans="2:8" x14ac:dyDescent="0.25">
      <c r="B23" s="76" t="s">
        <v>58</v>
      </c>
      <c r="C23" s="88">
        <v>1</v>
      </c>
      <c r="D23" s="91">
        <f t="shared" si="0"/>
        <v>0.7</v>
      </c>
      <c r="E23" s="88">
        <v>1</v>
      </c>
      <c r="F23" s="94">
        <f t="shared" si="1"/>
        <v>0.87499999999999989</v>
      </c>
      <c r="G23" s="90">
        <f>+G11/H11</f>
        <v>0.95652173913043492</v>
      </c>
      <c r="H23" s="94">
        <v>1</v>
      </c>
    </row>
    <row r="24" spans="2:8" ht="15.75" thickBot="1" x14ac:dyDescent="0.3">
      <c r="B24" s="77" t="s">
        <v>60</v>
      </c>
      <c r="C24" s="89">
        <f>+C12/D12</f>
        <v>0.29565217391304349</v>
      </c>
      <c r="D24" s="95">
        <v>1</v>
      </c>
      <c r="E24" s="89">
        <f>+E12/F12</f>
        <v>0.64583333333333337</v>
      </c>
      <c r="F24" s="96">
        <v>1</v>
      </c>
      <c r="G24" s="89">
        <f>+G12/H12</f>
        <v>2.8125000000000001E-2</v>
      </c>
      <c r="H24" s="96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PolyMax</vt:lpstr>
      <vt:lpstr>PolyLite-vs-PolyMax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2022-04-02T12:00:25Z</dcterms:modified>
</cp:coreProperties>
</file>