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unka\2021\mytechfun\www\download\183\"/>
    </mc:Choice>
  </mc:AlternateContent>
  <xr:revisionPtr revIDLastSave="0" documentId="13_ncr:1_{0F960449-5818-4A2C-8208-D8EE902059EE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16" i="1"/>
  <c r="H15" i="1"/>
  <c r="G19" i="1"/>
  <c r="G18" i="1"/>
  <c r="G17" i="1"/>
  <c r="G16" i="1"/>
  <c r="G15" i="1"/>
  <c r="S28" i="1"/>
  <c r="S27" i="1"/>
  <c r="S26" i="1"/>
  <c r="S25" i="1"/>
  <c r="S24" i="1"/>
  <c r="U19" i="1"/>
  <c r="U18" i="1"/>
  <c r="U17" i="1"/>
  <c r="U16" i="1"/>
  <c r="U15" i="1"/>
  <c r="P19" i="1"/>
  <c r="P18" i="1"/>
  <c r="P17" i="1"/>
  <c r="P16" i="1"/>
  <c r="P15" i="1"/>
  <c r="R38" i="1"/>
  <c r="R37" i="1"/>
  <c r="R36" i="1"/>
  <c r="R35" i="1"/>
  <c r="R34" i="1"/>
  <c r="E38" i="1"/>
  <c r="E37" i="1"/>
  <c r="E36" i="1"/>
  <c r="E35" i="1"/>
  <c r="E34" i="1"/>
  <c r="F19" i="1"/>
  <c r="F18" i="1"/>
  <c r="F17" i="1"/>
  <c r="F16" i="1"/>
  <c r="F15" i="1"/>
  <c r="E19" i="1"/>
  <c r="E18" i="1"/>
  <c r="E17" i="1"/>
  <c r="E16" i="1"/>
  <c r="E15" i="1"/>
  <c r="D19" i="1"/>
  <c r="D18" i="1"/>
  <c r="D17" i="1"/>
  <c r="D16" i="1"/>
  <c r="D15" i="1"/>
  <c r="C19" i="1"/>
  <c r="C18" i="1"/>
  <c r="C17" i="1"/>
  <c r="C16" i="1"/>
  <c r="C15" i="1"/>
  <c r="D35" i="1"/>
  <c r="D36" i="1"/>
  <c r="T16" i="1"/>
  <c r="T17" i="1"/>
  <c r="O16" i="1"/>
  <c r="O17" i="1"/>
  <c r="D38" i="1"/>
  <c r="D37" i="1"/>
  <c r="D34" i="1"/>
  <c r="T19" i="1"/>
  <c r="T18" i="1"/>
  <c r="T15" i="1"/>
  <c r="O19" i="1"/>
  <c r="O18" i="1"/>
  <c r="O15" i="1"/>
</calcChain>
</file>

<file path=xl/sharedStrings.xml><?xml version="1.0" encoding="utf-8"?>
<sst xmlns="http://schemas.openxmlformats.org/spreadsheetml/2006/main" count="123" uniqueCount="52">
  <si>
    <t>Day 0</t>
  </si>
  <si>
    <t>Day 1</t>
  </si>
  <si>
    <t>Day 2</t>
  </si>
  <si>
    <t>Day 3</t>
  </si>
  <si>
    <t>Day 4</t>
  </si>
  <si>
    <t>Day 5</t>
  </si>
  <si>
    <t>Creep test screw (tightening rotation angle using same torque, average values from 2 angles)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</si>
  <si>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</si>
  <si>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</si>
  <si>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</si>
  <si>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</si>
  <si>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</si>
  <si>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</si>
  <si>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Load at 2mm</t>
  </si>
  <si>
    <t>Max load</t>
  </si>
  <si>
    <t>Deform at max load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</si>
  <si>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</si>
  <si>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</si>
  <si>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</si>
  <si>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</si>
  <si>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</si>
  <si>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</si>
  <si>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</si>
  <si>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</si>
  <si>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</si>
  <si>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</si>
  <si>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</si>
  <si>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</si>
  <si>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Shore D</t>
  </si>
  <si>
    <t>Min area 4x4mm</t>
  </si>
  <si>
    <t>Min area 4x4mm, vertical test specimen</t>
  </si>
  <si>
    <t>No Load</t>
  </si>
  <si>
    <t>Creep test C-bending, reference surface [mm] (default 12mm), constant load 1,25 kg</t>
  </si>
  <si>
    <t>PLA</t>
  </si>
  <si>
    <t>PETG</t>
  </si>
  <si>
    <t>ABS</t>
  </si>
  <si>
    <t>ASA</t>
  </si>
  <si>
    <t>PC</t>
  </si>
  <si>
    <t>RAW DATA:</t>
  </si>
  <si>
    <t>C-bending: Creeping calculated from raw data (difference between two days)</t>
  </si>
  <si>
    <t>kJ/m²</t>
  </si>
  <si>
    <t>Hardness, Shore D (average from 3)</t>
  </si>
  <si>
    <t>Average (kg)</t>
  </si>
  <si>
    <t>MPa</t>
  </si>
  <si>
    <t>Polymaker PolyLite test (PLA, PETG, ABS, ASA, PC), MyTechFun, 2022-03-27</t>
  </si>
  <si>
    <t>D5+1h47°C</t>
  </si>
  <si>
    <t>Settings:</t>
  </si>
  <si>
    <t>210/70°C, 100% cooling</t>
  </si>
  <si>
    <t>235/80°C, 15% cooling</t>
  </si>
  <si>
    <t>255/100°C, 12% cooling</t>
  </si>
  <si>
    <t>250/100°C, 12% cooling</t>
  </si>
  <si>
    <t>260/100°C, 12% cooling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</si>
</sst>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0" xfId="0" applyFont="1" applyFill="1" applyBorder="1"/>
    <xf numFmtId="0" fontId="0" fillId="0" borderId="20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5" fillId="0" borderId="16" xfId="0" applyFont="1" applyBorder="1"/>
    <xf numFmtId="0" fontId="6" fillId="0" borderId="16" xfId="0" applyFont="1" applyBorder="1"/>
    <xf numFmtId="0" fontId="7" fillId="0" borderId="11" xfId="0" applyFont="1" applyBorder="1"/>
    <xf numFmtId="0" fontId="8" fillId="0" borderId="12" xfId="0" applyFont="1" applyBorder="1"/>
    <xf numFmtId="0" fontId="9" fillId="0" borderId="16" xfId="0" applyFont="1" applyBorder="1"/>
    <xf numFmtId="0" fontId="1" fillId="2" borderId="0" xfId="0" applyFont="1" applyFill="1"/>
    <xf numFmtId="0" fontId="8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5" fillId="0" borderId="28" xfId="0" applyFont="1" applyBorder="1"/>
    <xf numFmtId="0" fontId="1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5" fillId="0" borderId="0" xfId="0" applyFont="1" applyBorder="1"/>
    <xf numFmtId="0" fontId="9" fillId="0" borderId="0" xfId="0" applyFont="1" applyBorder="1"/>
    <xf numFmtId="0" fontId="6" fillId="0" borderId="0" xfId="0" applyFont="1" applyBorder="1"/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test, reference dimension in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PLA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Sheet1!$C$14:$H$14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Sheet1!$C$15:$H$15</c:f>
              <c:numCache>
                <c:formatCode>General</c:formatCode>
                <c:ptCount val="6"/>
                <c:pt idx="0">
                  <c:v>1.3600000000000012</c:v>
                </c:pt>
                <c:pt idx="1">
                  <c:v>0.63999999999999702</c:v>
                </c:pt>
                <c:pt idx="2">
                  <c:v>0.14000000000000057</c:v>
                </c:pt>
                <c:pt idx="3">
                  <c:v>0.2900000000000027</c:v>
                </c:pt>
                <c:pt idx="4">
                  <c:v>9.9999999999997868E-2</c:v>
                </c:pt>
                <c:pt idx="5">
                  <c:v>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1-4DEB-B1A7-364477666C7F}"/>
            </c:ext>
          </c:extLst>
        </c:ser>
        <c:ser>
          <c:idx val="1"/>
          <c:order val="1"/>
          <c:tx>
            <c:strRef>
              <c:f>Sheet1!$B$18</c:f>
              <c:strCache>
                <c:ptCount val="1"/>
                <c:pt idx="0">
                  <c:v>ASA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Sheet1!$C$14:$H$14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Sheet1!$C$18:$H$18</c:f>
              <c:numCache>
                <c:formatCode>General</c:formatCode>
                <c:ptCount val="6"/>
                <c:pt idx="0">
                  <c:v>0.56999999999999851</c:v>
                </c:pt>
                <c:pt idx="1">
                  <c:v>-3.9999999999999147E-2</c:v>
                </c:pt>
                <c:pt idx="2">
                  <c:v>0.10000000000000142</c:v>
                </c:pt>
                <c:pt idx="3">
                  <c:v>-1.0000000000001563E-2</c:v>
                </c:pt>
                <c:pt idx="4">
                  <c:v>5.0000000000000711E-2</c:v>
                </c:pt>
                <c:pt idx="5">
                  <c:v>2.9999999999997584E-2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1-4DEB-B1A7-364477666C7F}"/>
            </c:ext>
          </c:extLst>
        </c:ser>
        <c:ser>
          <c:idx val="2"/>
          <c:order val="2"/>
          <c:tx>
            <c:strRef>
              <c:f>Sheet1!$B$19</c:f>
              <c:strCache>
                <c:ptCount val="1"/>
                <c:pt idx="0">
                  <c:v>PC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Sheet1!$C$14:$H$14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Sheet1!$C$19:$H$19</c:f>
              <c:numCache>
                <c:formatCode>General</c:formatCode>
                <c:ptCount val="6"/>
                <c:pt idx="0">
                  <c:v>0.16999999999999993</c:v>
                </c:pt>
                <c:pt idx="1">
                  <c:v>2.9999999999999361E-2</c:v>
                </c:pt>
                <c:pt idx="2">
                  <c:v>1.9999999999999574E-2</c:v>
                </c:pt>
                <c:pt idx="3">
                  <c:v>1.9999999999999574E-2</c:v>
                </c:pt>
                <c:pt idx="4">
                  <c:v>0</c:v>
                </c:pt>
                <c:pt idx="5">
                  <c:v>3.0000000000001137E-2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1-4DEB-B1A7-364477666C7F}"/>
            </c:ext>
          </c:extLst>
        </c:ser>
        <c:ser>
          <c:idx val="3"/>
          <c:order val="3"/>
          <c:tx>
            <c:strRef>
              <c:f>Sheet1!$B$16</c:f>
              <c:strCache>
                <c:ptCount val="1"/>
                <c:pt idx="0">
                  <c:v>PETG</c:v>
                </c:pt>
              </c:strCache>
            </c:strRef>
          </c:tx>
          <c:spPr>
            <a:ln w="28575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Sheet1!$C$14:$H$14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Sheet1!$C$16:$H$16</c:f>
              <c:numCache>
                <c:formatCode>General</c:formatCode>
                <c:ptCount val="6"/>
                <c:pt idx="0">
                  <c:v>0.98000000000000043</c:v>
                </c:pt>
                <c:pt idx="1">
                  <c:v>-3.9999999999999147E-2</c:v>
                </c:pt>
                <c:pt idx="2">
                  <c:v>3.9999999999999147E-2</c:v>
                </c:pt>
                <c:pt idx="3">
                  <c:v>5.9999999999998721E-2</c:v>
                </c:pt>
                <c:pt idx="4">
                  <c:v>0.16000000000000014</c:v>
                </c:pt>
                <c:pt idx="5">
                  <c:v>0.48000000000000043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8-44A5-B381-8BE8B9E658C2}"/>
            </c:ext>
          </c:extLst>
        </c:ser>
        <c:ser>
          <c:idx val="4"/>
          <c:order val="4"/>
          <c:tx>
            <c:strRef>
              <c:f>Sheet1!$B$17</c:f>
              <c:strCache>
                <c:ptCount val="1"/>
                <c:pt idx="0">
                  <c:v>ABS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Sheet1!$C$14:$H$14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Sheet1!$C$17:$H$17</c:f>
              <c:numCache>
                <c:formatCode>General</c:formatCode>
                <c:ptCount val="6"/>
                <c:pt idx="0">
                  <c:v>0.31000000000000227</c:v>
                </c:pt>
                <c:pt idx="1">
                  <c:v>3.9999999999999147E-2</c:v>
                </c:pt>
                <c:pt idx="2">
                  <c:v>-3.0000000000001137E-2</c:v>
                </c:pt>
                <c:pt idx="3">
                  <c:v>3.9999999999999147E-2</c:v>
                </c:pt>
                <c:pt idx="4">
                  <c:v>-9.9999999999980105E-3</c:v>
                </c:pt>
                <c:pt idx="5">
                  <c:v>5.0000000000000711E-2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A8-44A5-B381-8BE8B9E65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19216"/>
        <c:axId val="728720880"/>
      </c:lineChart>
      <c:catAx>
        <c:axId val="72871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20880"/>
        <c:crosses val="autoZero"/>
        <c:auto val="1"/>
        <c:lblAlgn val="ctr"/>
        <c:lblOffset val="100"/>
        <c:noMultiLvlLbl val="0"/>
      </c:catAx>
      <c:valAx>
        <c:axId val="72872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1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Hardness, </a:t>
            </a:r>
            <a:r>
              <a:rPr lang="en-US"/>
              <a:t>Shore 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Sheet1!$R$33</c:f>
              <c:strCache>
                <c:ptCount val="1"/>
                <c:pt idx="0">
                  <c:v>Shore 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Sheet1!$Q$34:$Q$38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PC</c:v>
                </c:pt>
              </c:strCache>
            </c:strRef>
          </c:cat>
          <c:val>
            <c:numRef>
              <c:f>Sheet1!$R$34:$R$38</c:f>
              <c:numCache>
                <c:formatCode>0.0</c:formatCode>
                <c:ptCount val="5"/>
                <c:pt idx="0" formatCode="General">
                  <c:v>73</c:v>
                </c:pt>
                <c:pt idx="1">
                  <c:v>70.833333333333329</c:v>
                </c:pt>
                <c:pt idx="2" formatCode="General">
                  <c:v>71</c:v>
                </c:pt>
                <c:pt idx="3">
                  <c:v>72.666666666666671</c:v>
                </c:pt>
                <c:pt idx="4">
                  <c:v>77.166666666666671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2-4153-8397-3844DE5D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7824"/>
        <c:axId val="901429904"/>
      </c:barChart>
      <c:catAx>
        <c:axId val="90142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1429904"/>
        <c:crosses val="autoZero"/>
        <c:auto val="1"/>
        <c:lblAlgn val="ctr"/>
        <c:lblOffset val="100"/>
        <c:noMultiLvlLbl val="0"/>
      </c:catAx>
      <c:valAx>
        <c:axId val="9014299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142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Rotation angle after aplying same torque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Sheet1!$B$24</c:f>
              <c:strCache>
                <c:ptCount val="1"/>
                <c:pt idx="0">
                  <c:v>PLA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Sheet1!$C$23:$H$23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Sheet1!$C$24:$H$24</c:f>
              <c:numCache>
                <c:formatCode>General</c:formatCode>
                <c:ptCount val="6"/>
                <c:pt idx="0">
                  <c:v>25</c:v>
                </c:pt>
                <c:pt idx="1">
                  <c:v>10</c:v>
                </c:pt>
                <c:pt idx="2">
                  <c:v>4.5</c:v>
                </c:pt>
                <c:pt idx="3">
                  <c:v>5.5</c:v>
                </c:pt>
                <c:pt idx="4">
                  <c:v>2.5</c:v>
                </c:pt>
                <c:pt idx="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F-4DCA-885B-1E6468995450}"/>
            </c:ext>
          </c:extLst>
        </c:ser>
        <c:ser>
          <c:idx val="1"/>
          <c:order val="1"/>
          <c:tx>
            <c:strRef>
              <c:f>Sheet1!$B$27</c:f>
              <c:strCache>
                <c:ptCount val="1"/>
                <c:pt idx="0">
                  <c:v>ASA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Sheet1!$C$23:$H$23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Sheet1!$C$27:$H$27</c:f>
              <c:numCache>
                <c:formatCode>General</c:formatCode>
                <c:ptCount val="6"/>
                <c:pt idx="0">
                  <c:v>17</c:v>
                </c:pt>
                <c:pt idx="1">
                  <c:v>3</c:v>
                </c:pt>
                <c:pt idx="2">
                  <c:v>2.5</c:v>
                </c:pt>
                <c:pt idx="3">
                  <c:v>4</c:v>
                </c:pt>
                <c:pt idx="4">
                  <c:v>0.5</c:v>
                </c:pt>
                <c:pt idx="5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F-4DCA-885B-1E6468995450}"/>
            </c:ext>
          </c:extLst>
        </c:ser>
        <c:ser>
          <c:idx val="2"/>
          <c:order val="2"/>
          <c:tx>
            <c:strRef>
              <c:f>Sheet1!$B$28</c:f>
              <c:strCache>
                <c:ptCount val="1"/>
                <c:pt idx="0">
                  <c:v>PC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Sheet1!$C$23:$H$23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Sheet1!$C$28:$H$28</c:f>
              <c:numCache>
                <c:formatCode>General</c:formatCode>
                <c:ptCount val="6"/>
                <c:pt idx="0">
                  <c:v>8.5</c:v>
                </c:pt>
                <c:pt idx="1">
                  <c:v>1</c:v>
                </c:pt>
                <c:pt idx="2">
                  <c:v>2.5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F-4DCA-885B-1E6468995450}"/>
            </c:ext>
          </c:extLst>
        </c:ser>
        <c:ser>
          <c:idx val="3"/>
          <c:order val="3"/>
          <c:tx>
            <c:strRef>
              <c:f>Sheet1!$B$25</c:f>
              <c:strCache>
                <c:ptCount val="1"/>
                <c:pt idx="0">
                  <c:v>PETG</c:v>
                </c:pt>
              </c:strCache>
            </c:strRef>
          </c:tx>
          <c:spPr>
            <a:ln w="28575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Sheet1!$C$23:$H$23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Sheet1!$C$25:$H$25</c:f>
              <c:numCache>
                <c:formatCode>General</c:formatCode>
                <c:ptCount val="6"/>
                <c:pt idx="0">
                  <c:v>15</c:v>
                </c:pt>
                <c:pt idx="1">
                  <c:v>1</c:v>
                </c:pt>
                <c:pt idx="2">
                  <c:v>3.5</c:v>
                </c:pt>
                <c:pt idx="3">
                  <c:v>6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B-4C4E-860F-C3F36BEEFDEF}"/>
            </c:ext>
          </c:extLst>
        </c:ser>
        <c:ser>
          <c:idx val="4"/>
          <c:order val="4"/>
          <c:tx>
            <c:strRef>
              <c:f>Sheet1!$B$26</c:f>
              <c:strCache>
                <c:ptCount val="1"/>
                <c:pt idx="0">
                  <c:v>ABS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Sheet1!$C$23:$H$23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D5+1h47°C</c:v>
                </c:pt>
              </c:strCache>
            </c:strRef>
          </c:cat>
          <c:val>
            <c:numRef>
              <c:f>Sheet1!$C$26:$H$26</c:f>
              <c:numCache>
                <c:formatCode>General</c:formatCode>
                <c:ptCount val="6"/>
                <c:pt idx="0">
                  <c:v>15.5</c:v>
                </c:pt>
                <c:pt idx="1">
                  <c:v>4</c:v>
                </c:pt>
                <c:pt idx="2">
                  <c:v>3</c:v>
                </c:pt>
                <c:pt idx="3">
                  <c:v>2.5</c:v>
                </c:pt>
                <c:pt idx="4">
                  <c:v>0.5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5B-4C4E-860F-C3F36BEEF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213424"/>
        <c:axId val="907213840"/>
      </c:lineChart>
      <c:catAx>
        <c:axId val="90721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7213840"/>
        <c:crosses val="autoZero"/>
        <c:auto val="1"/>
        <c:lblAlgn val="ctr"/>
        <c:lblOffset val="100"/>
        <c:noMultiLvlLbl val="0"/>
      </c:catAx>
      <c:valAx>
        <c:axId val="90721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721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Sheet1!$O$14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Sheet1!$L$15:$L$19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PC</c:v>
                </c:pt>
              </c:strCache>
            </c:strRef>
          </c:cat>
          <c:val>
            <c:numRef>
              <c:f>Sheet1!$O$15:$O$19</c:f>
              <c:numCache>
                <c:formatCode>General</c:formatCode>
                <c:ptCount val="5"/>
                <c:pt idx="0">
                  <c:v>110.6</c:v>
                </c:pt>
                <c:pt idx="1">
                  <c:v>100.69999999999999</c:v>
                </c:pt>
                <c:pt idx="2">
                  <c:v>74.900000000000006</c:v>
                </c:pt>
                <c:pt idx="3">
                  <c:v>78.300000000000011</c:v>
                </c:pt>
                <c:pt idx="4">
                  <c:v>147.80000000000001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Sheet1!$T$14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Sheet1!$Q$15:$Q$19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PC</c:v>
                </c:pt>
              </c:strCache>
            </c:strRef>
          </c:cat>
          <c:val>
            <c:numRef>
              <c:f>Sheet1!$T$15:$T$19</c:f>
              <c:numCache>
                <c:formatCode>General</c:formatCode>
                <c:ptCount val="5"/>
                <c:pt idx="0">
                  <c:v>72</c:v>
                </c:pt>
                <c:pt idx="1">
                  <c:v>74.300000000000011</c:v>
                </c:pt>
                <c:pt idx="2">
                  <c:v>44.1</c:v>
                </c:pt>
                <c:pt idx="3">
                  <c:v>45</c:v>
                </c:pt>
                <c:pt idx="4">
                  <c:v>81.599999999999994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Sheet1!$R$23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Sheet1!$Q$24:$Q$28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PC</c:v>
                </c:pt>
              </c:strCache>
            </c:strRef>
          </c:cat>
          <c:val>
            <c:numRef>
              <c:f>Sheet1!$R$24:$R$28</c:f>
              <c:numCache>
                <c:formatCode>General</c:formatCode>
                <c:ptCount val="5"/>
                <c:pt idx="0">
                  <c:v>149.4</c:v>
                </c:pt>
                <c:pt idx="1">
                  <c:v>139</c:v>
                </c:pt>
                <c:pt idx="2">
                  <c:v>131.4</c:v>
                </c:pt>
                <c:pt idx="3">
                  <c:v>144.4</c:v>
                </c:pt>
                <c:pt idx="4">
                  <c:v>212.8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Sheet1!$M$23</c:f>
              <c:strCache>
                <c:ptCount val="1"/>
                <c:pt idx="0">
                  <c:v>Load at 2mm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Sheet1!$L$24:$L$28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PC</c:v>
                </c:pt>
              </c:strCache>
            </c:strRef>
          </c:cat>
          <c:val>
            <c:numRef>
              <c:f>Sheet1!$M$24:$M$28</c:f>
              <c:numCache>
                <c:formatCode>General</c:formatCode>
                <c:ptCount val="5"/>
                <c:pt idx="0">
                  <c:v>10.7</c:v>
                </c:pt>
                <c:pt idx="1">
                  <c:v>5.9</c:v>
                </c:pt>
                <c:pt idx="2">
                  <c:v>6.3</c:v>
                </c:pt>
                <c:pt idx="3">
                  <c:v>6.2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Sheet1!$N$23</c:f>
              <c:strCache>
                <c:ptCount val="1"/>
                <c:pt idx="0">
                  <c:v>Max load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Sheet1!$L$24:$L$28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PC</c:v>
                </c:pt>
              </c:strCache>
            </c:strRef>
          </c:cat>
          <c:val>
            <c:numRef>
              <c:f>Sheet1!$N$24:$N$28</c:f>
              <c:numCache>
                <c:formatCode>General</c:formatCode>
                <c:ptCount val="5"/>
                <c:pt idx="0">
                  <c:v>26.3</c:v>
                </c:pt>
                <c:pt idx="1">
                  <c:v>17.899999999999999</c:v>
                </c:pt>
                <c:pt idx="2">
                  <c:v>18.899999999999999</c:v>
                </c:pt>
                <c:pt idx="3">
                  <c:v>19.399999999999999</c:v>
                </c:pt>
                <c:pt idx="4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Sheet1!$O$23</c:f>
              <c:strCache>
                <c:ptCount val="1"/>
                <c:pt idx="0">
                  <c:v>Deform at max load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Sheet1!$L$24:$L$28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PC</c:v>
                </c:pt>
              </c:strCache>
            </c:strRef>
          </c:cat>
          <c:val>
            <c:numRef>
              <c:f>Sheet1!$O$24:$O$28</c:f>
              <c:numCache>
                <c:formatCode>General</c:formatCode>
                <c:ptCount val="5"/>
                <c:pt idx="0">
                  <c:v>9</c:v>
                </c:pt>
                <c:pt idx="1">
                  <c:v>8.3000000000000007</c:v>
                </c:pt>
                <c:pt idx="2">
                  <c:v>8.4</c:v>
                </c:pt>
                <c:pt idx="3">
                  <c:v>9.6999999999999993</c:v>
                </c:pt>
                <c:pt idx="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[J]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Sheet1!$D$33</c:f>
              <c:strCache>
                <c:ptCount val="1"/>
                <c:pt idx="0">
                  <c:v>E br [J]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Sheet1!$B$34:$B$38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PC</c:v>
                </c:pt>
              </c:strCache>
            </c:strRef>
          </c:cat>
          <c:val>
            <c:numRef>
              <c:f>Sheet1!$D$34:$D$38</c:f>
              <c:numCache>
                <c:formatCode>General</c:formatCode>
                <c:ptCount val="5"/>
                <c:pt idx="0">
                  <c:v>0.10791000000000001</c:v>
                </c:pt>
                <c:pt idx="1">
                  <c:v>9.8100000000000007E-2</c:v>
                </c:pt>
                <c:pt idx="2">
                  <c:v>0.51502499999999996</c:v>
                </c:pt>
                <c:pt idx="3">
                  <c:v>0.338445</c:v>
                </c:pt>
                <c:pt idx="4">
                  <c:v>2.9430000000000001E-2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Sheet1!$G$33</c:f>
              <c:strCache>
                <c:ptCount val="1"/>
                <c:pt idx="0">
                  <c:v>Load at 90°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Sheet1!$F$34:$F$38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PC</c:v>
                </c:pt>
              </c:strCache>
            </c:strRef>
          </c:cat>
          <c:val>
            <c:numRef>
              <c:f>Sheet1!$G$34:$G$38</c:f>
              <c:numCache>
                <c:formatCode>General</c:formatCode>
                <c:ptCount val="5"/>
                <c:pt idx="0">
                  <c:v>1.9</c:v>
                </c:pt>
                <c:pt idx="1">
                  <c:v>1.4</c:v>
                </c:pt>
                <c:pt idx="2">
                  <c:v>1.5</c:v>
                </c:pt>
                <c:pt idx="3">
                  <c:v>1.4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Sheet1!$H$33</c:f>
              <c:strCache>
                <c:ptCount val="1"/>
                <c:pt idx="0">
                  <c:v>Max Nm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Sheet1!$F$34:$F$38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PC</c:v>
                </c:pt>
              </c:strCache>
            </c:strRef>
          </c:cat>
          <c:val>
            <c:numRef>
              <c:f>Sheet1!$H$34:$H$38</c:f>
              <c:numCache>
                <c:formatCode>General</c:formatCode>
                <c:ptCount val="5"/>
                <c:pt idx="0">
                  <c:v>2</c:v>
                </c:pt>
                <c:pt idx="1">
                  <c:v>1.6</c:v>
                </c:pt>
                <c:pt idx="2">
                  <c:v>1.5</c:v>
                </c:pt>
                <c:pt idx="3">
                  <c:v>1.4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Sheet1!$M$33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Sheet1!$L$34:$L$38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PC</c:v>
                </c:pt>
              </c:strCache>
            </c:strRef>
          </c:cat>
          <c:val>
            <c:numRef>
              <c:f>Sheet1!$M$34:$M$38</c:f>
              <c:numCache>
                <c:formatCode>General</c:formatCode>
                <c:ptCount val="5"/>
                <c:pt idx="0">
                  <c:v>54</c:v>
                </c:pt>
                <c:pt idx="1">
                  <c:v>69</c:v>
                </c:pt>
                <c:pt idx="2">
                  <c:v>79</c:v>
                </c:pt>
                <c:pt idx="3">
                  <c:v>79</c:v>
                </c:pt>
                <c:pt idx="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119063</xdr:colOff>
      <xdr:row>44</xdr:row>
      <xdr:rowOff>95250</xdr:rowOff>
    </xdr:from>
    <xdr:to>
      <xdr:col>11</xdr:col>
      <xdr:colOff>134937</xdr:colOff>
      <xdr:row>73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8033DE-C69B-4B51-AF20-068D663B4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230187</xdr:colOff>
      <xdr:row>44</xdr:row>
      <xdr:rowOff>95250</xdr:rowOff>
    </xdr:from>
    <xdr:to>
      <xdr:col>20</xdr:col>
      <xdr:colOff>420686</xdr:colOff>
      <xdr:row>73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AA280D-6723-4C17-A875-B4D57B565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39688</xdr:colOff>
      <xdr:row>74</xdr:row>
      <xdr:rowOff>140493</xdr:rowOff>
    </xdr:from>
    <xdr:to>
      <xdr:col>8</xdr:col>
      <xdr:colOff>79375</xdr:colOff>
      <xdr:row>104</xdr:row>
      <xdr:rowOff>71436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500062</xdr:colOff>
      <xdr:row>74</xdr:row>
      <xdr:rowOff>132555</xdr:rowOff>
    </xdr:from>
    <xdr:to>
      <xdr:col>14</xdr:col>
      <xdr:colOff>174625</xdr:colOff>
      <xdr:row>104</xdr:row>
      <xdr:rowOff>103187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325437</xdr:colOff>
      <xdr:row>74</xdr:row>
      <xdr:rowOff>132556</xdr:rowOff>
    </xdr:from>
    <xdr:to>
      <xdr:col>20</xdr:col>
      <xdr:colOff>603249</xdr:colOff>
      <xdr:row>104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58737</xdr:colOff>
      <xdr:row>106</xdr:row>
      <xdr:rowOff>107155</xdr:rowOff>
    </xdr:from>
    <xdr:to>
      <xdr:col>8</xdr:col>
      <xdr:colOff>138112</xdr:colOff>
      <xdr:row>133</xdr:row>
      <xdr:rowOff>142874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484186</xdr:colOff>
      <xdr:row>106</xdr:row>
      <xdr:rowOff>116680</xdr:rowOff>
    </xdr:from>
    <xdr:to>
      <xdr:col>14</xdr:col>
      <xdr:colOff>150812</xdr:colOff>
      <xdr:row>133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278484</xdr:colOff>
      <xdr:row>106</xdr:row>
      <xdr:rowOff>125963</xdr:rowOff>
    </xdr:from>
    <xdr:to>
      <xdr:col>20</xdr:col>
      <xdr:colOff>534234</xdr:colOff>
      <xdr:row>133</xdr:row>
      <xdr:rowOff>150812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71438</xdr:colOff>
      <xdr:row>135</xdr:row>
      <xdr:rowOff>115958</xdr:rowOff>
    </xdr:from>
    <xdr:to>
      <xdr:col>8</xdr:col>
      <xdr:colOff>137103</xdr:colOff>
      <xdr:row>160</xdr:row>
      <xdr:rowOff>119062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643660</xdr:colOff>
      <xdr:row>135</xdr:row>
      <xdr:rowOff>99361</xdr:rowOff>
    </xdr:from>
    <xdr:to>
      <xdr:col>14</xdr:col>
      <xdr:colOff>318223</xdr:colOff>
      <xdr:row>160</xdr:row>
      <xdr:rowOff>126999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88C348D-98CC-4B02-8482-3E9D68D0C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U56"/>
  <sheetViews>
    <sheetView tabSelected="1" zoomScaleNormal="100" workbookViewId="0">
      <selection activeCell="N3" sqref="N3"/>
    </sheetView>
  </sheetViews>
  <sheetFormatPr defaultRowHeight="15" x14ac:dyDescent="0.25"/>
  <cols>
    <col min="1" max="1" width="3.28515625" customWidth="1"/>
    <col min="2" max="3" width="11.42578125" customWidth="1"/>
    <col min="7" max="7" width="10.5703125" customWidth="1"/>
    <col min="8" max="8" width="10.7109375" bestFit="1" customWidth="1"/>
    <col min="9" max="9" width="12.28515625" customWidth="1"/>
    <col min="10" max="10" width="10.7109375" bestFit="1" customWidth="1"/>
    <col min="11" max="11" width="7.28515625" customWidth="1"/>
    <col min="12" max="12" width="12" customWidth="1"/>
    <col min="13" max="13" width="12.140625" bestFit="1" customWidth="1"/>
    <col min="14" max="14" width="12.42578125" bestFit="1" customWidth="1"/>
    <col min="15" max="15" width="18.5703125" bestFit="1" customWidth="1"/>
    <col min="22" max="22" width="11.140625" customWidth="1"/>
  </cols>
  <sheetData>
    <row r="2" spans="1:21" x14ac:dyDescent="0.25">
      <c r="A2" s="28"/>
      <c r="B2" s="28" t="s">
        <v>44</v>
      </c>
    </row>
    <row r="3" spans="1:21" x14ac:dyDescent="0.25">
      <c r="A3" s="28"/>
      <c r="B3" s="28"/>
    </row>
    <row r="4" spans="1:21" x14ac:dyDescent="0.25">
      <c r="A4" s="28"/>
      <c r="B4" s="43" t="s">
        <v>38</v>
      </c>
    </row>
    <row r="5" spans="1:21" ht="15.75" thickBot="1" x14ac:dyDescent="0.3">
      <c r="A5" s="28"/>
      <c r="B5" t="s">
        <v>32</v>
      </c>
    </row>
    <row r="6" spans="1:21" ht="15.75" thickBot="1" x14ac:dyDescent="0.3">
      <c r="A6" s="28"/>
      <c r="B6" s="8"/>
      <c r="C6" s="50" t="s">
        <v>31</v>
      </c>
      <c r="D6" s="50" t="s">
        <v>0</v>
      </c>
      <c r="E6" s="51" t="s">
        <v>1</v>
      </c>
      <c r="F6" s="51" t="s">
        <v>2</v>
      </c>
      <c r="G6" s="51" t="s">
        <v>3</v>
      </c>
      <c r="H6" s="51" t="s">
        <v>4</v>
      </c>
      <c r="I6" s="51" t="s">
        <v>5</v>
      </c>
      <c r="J6" s="60" t="s">
        <v>45</v>
      </c>
      <c r="L6" t="s">
        <v>46</v>
      </c>
    </row>
    <row r="7" spans="1:21" x14ac:dyDescent="0.25">
      <c r="A7" s="28"/>
      <c r="B7" s="38" t="s">
        <v>33</v>
      </c>
      <c r="C7" s="52">
        <v>12</v>
      </c>
      <c r="D7" s="53">
        <v>14.74</v>
      </c>
      <c r="E7" s="53">
        <v>16.100000000000001</v>
      </c>
      <c r="F7" s="53">
        <v>16.739999999999998</v>
      </c>
      <c r="G7" s="53">
        <v>16.88</v>
      </c>
      <c r="H7" s="53">
        <v>17.170000000000002</v>
      </c>
      <c r="I7" s="53">
        <v>17.27</v>
      </c>
      <c r="J7" s="61">
        <v>23.36</v>
      </c>
      <c r="L7" s="81" t="s">
        <v>33</v>
      </c>
      <c r="M7" s="48" t="s">
        <v>47</v>
      </c>
    </row>
    <row r="8" spans="1:21" x14ac:dyDescent="0.25">
      <c r="A8" s="28"/>
      <c r="B8" s="42" t="s">
        <v>34</v>
      </c>
      <c r="C8" s="54">
        <v>12</v>
      </c>
      <c r="D8" s="55">
        <v>16.36</v>
      </c>
      <c r="E8" s="55">
        <v>17.34</v>
      </c>
      <c r="F8" s="55">
        <v>17.3</v>
      </c>
      <c r="G8" s="55">
        <v>17.34</v>
      </c>
      <c r="H8" s="55">
        <v>17.399999999999999</v>
      </c>
      <c r="I8" s="55">
        <v>17.559999999999999</v>
      </c>
      <c r="J8" s="62">
        <v>18.04</v>
      </c>
      <c r="L8" s="82" t="s">
        <v>34</v>
      </c>
      <c r="M8" s="48" t="s">
        <v>48</v>
      </c>
    </row>
    <row r="9" spans="1:21" x14ac:dyDescent="0.25">
      <c r="A9" s="28"/>
      <c r="B9" s="39" t="s">
        <v>35</v>
      </c>
      <c r="C9" s="54">
        <v>12</v>
      </c>
      <c r="D9" s="55">
        <v>15.79</v>
      </c>
      <c r="E9" s="55">
        <v>16.100000000000001</v>
      </c>
      <c r="F9" s="55">
        <v>16.14</v>
      </c>
      <c r="G9" s="55">
        <v>16.11</v>
      </c>
      <c r="H9" s="55">
        <v>16.149999999999999</v>
      </c>
      <c r="I9" s="55">
        <v>16.14</v>
      </c>
      <c r="J9" s="62">
        <v>16.190000000000001</v>
      </c>
      <c r="L9" s="83" t="s">
        <v>35</v>
      </c>
      <c r="M9" s="48" t="s">
        <v>49</v>
      </c>
    </row>
    <row r="10" spans="1:21" x14ac:dyDescent="0.25">
      <c r="A10" s="28"/>
      <c r="B10" s="40" t="s">
        <v>36</v>
      </c>
      <c r="C10" s="56">
        <v>12</v>
      </c>
      <c r="D10" s="57">
        <v>15.88</v>
      </c>
      <c r="E10" s="57">
        <v>16.45</v>
      </c>
      <c r="F10" s="57">
        <v>16.41</v>
      </c>
      <c r="G10" s="57">
        <v>16.510000000000002</v>
      </c>
      <c r="H10" s="57">
        <v>16.5</v>
      </c>
      <c r="I10" s="57">
        <v>16.55</v>
      </c>
      <c r="J10" s="63">
        <v>16.579999999999998</v>
      </c>
      <c r="L10" s="84" t="s">
        <v>36</v>
      </c>
      <c r="M10" s="48" t="s">
        <v>50</v>
      </c>
    </row>
    <row r="11" spans="1:21" ht="15.75" thickBot="1" x14ac:dyDescent="0.3">
      <c r="B11" s="41" t="s">
        <v>37</v>
      </c>
      <c r="C11" s="58">
        <v>12</v>
      </c>
      <c r="D11" s="59">
        <v>15.13</v>
      </c>
      <c r="E11" s="59">
        <v>15.3</v>
      </c>
      <c r="F11" s="59">
        <v>15.33</v>
      </c>
      <c r="G11" s="59">
        <v>15.35</v>
      </c>
      <c r="H11" s="59">
        <v>15.37</v>
      </c>
      <c r="I11" s="59">
        <v>15.37</v>
      </c>
      <c r="J11" s="64">
        <v>15.4</v>
      </c>
      <c r="L11" s="44" t="s">
        <v>37</v>
      </c>
      <c r="M11" s="48" t="s">
        <v>51</v>
      </c>
    </row>
    <row r="12" spans="1:21" x14ac:dyDescent="0.25">
      <c r="B12" s="44"/>
      <c r="C12" s="45"/>
      <c r="D12" s="45"/>
      <c r="E12" s="45"/>
      <c r="F12" s="45"/>
      <c r="G12" s="45"/>
      <c r="H12" s="45"/>
      <c r="I12" s="45"/>
      <c r="J12" s="46"/>
    </row>
    <row r="13" spans="1:21" ht="15.75" thickBot="1" x14ac:dyDescent="0.3">
      <c r="B13" s="28" t="s">
        <v>39</v>
      </c>
      <c r="L13" t="s">
        <v>7</v>
      </c>
      <c r="Q13" t="s">
        <v>11</v>
      </c>
    </row>
    <row r="14" spans="1:21" ht="15.75" thickBot="1" x14ac:dyDescent="0.3">
      <c r="B14" s="8"/>
      <c r="C14" s="4" t="s">
        <v>1</v>
      </c>
      <c r="D14" s="4" t="s">
        <v>2</v>
      </c>
      <c r="E14" s="4" t="s">
        <v>3</v>
      </c>
      <c r="F14" s="4" t="s">
        <v>4</v>
      </c>
      <c r="G14" s="4" t="s">
        <v>5</v>
      </c>
      <c r="H14" s="29" t="s">
        <v>45</v>
      </c>
      <c r="J14" s="48"/>
      <c r="K14" s="47"/>
      <c r="L14" s="8"/>
      <c r="M14" s="14" t="s">
        <v>8</v>
      </c>
      <c r="N14" s="15" t="s">
        <v>9</v>
      </c>
      <c r="O14" s="16" t="s">
        <v>42</v>
      </c>
      <c r="P14" s="77" t="s">
        <v>43</v>
      </c>
      <c r="Q14" s="8"/>
      <c r="R14" s="14" t="s">
        <v>8</v>
      </c>
      <c r="S14" s="15" t="s">
        <v>9</v>
      </c>
      <c r="T14" s="16" t="s">
        <v>10</v>
      </c>
      <c r="U14" s="77" t="s">
        <v>43</v>
      </c>
    </row>
    <row r="15" spans="1:21" x14ac:dyDescent="0.25">
      <c r="B15" s="49" t="s">
        <v>33</v>
      </c>
      <c r="C15" s="5">
        <f>+E7-D7</f>
        <v>1.3600000000000012</v>
      </c>
      <c r="D15" s="2">
        <f t="shared" ref="D15:H19" si="0">+F7-E7</f>
        <v>0.63999999999999702</v>
      </c>
      <c r="E15" s="2">
        <f t="shared" si="0"/>
        <v>0.14000000000000057</v>
      </c>
      <c r="F15" s="2">
        <f t="shared" si="0"/>
        <v>0.2900000000000027</v>
      </c>
      <c r="G15" s="2">
        <f t="shared" si="0"/>
        <v>9.9999999999997868E-2</v>
      </c>
      <c r="H15" s="30">
        <f t="shared" si="0"/>
        <v>6.09</v>
      </c>
      <c r="L15" s="38" t="s">
        <v>33</v>
      </c>
      <c r="M15" s="5">
        <v>110.6</v>
      </c>
      <c r="N15" s="2">
        <v>110.6</v>
      </c>
      <c r="O15" s="11">
        <f>AVERAGE(M15:N15)</f>
        <v>110.6</v>
      </c>
      <c r="P15" s="78">
        <f>+O15*9.81/(1000000*0.004*0.004)</f>
        <v>67.811625000000006</v>
      </c>
      <c r="Q15" s="38" t="s">
        <v>33</v>
      </c>
      <c r="R15" s="5">
        <v>72.400000000000006</v>
      </c>
      <c r="S15" s="2">
        <v>71.599999999999994</v>
      </c>
      <c r="T15" s="11">
        <f>AVERAGE(R15:S15)</f>
        <v>72</v>
      </c>
      <c r="U15" s="78">
        <f>+T15*9.81/(1000000*0.004*0.004)</f>
        <v>44.145000000000003</v>
      </c>
    </row>
    <row r="16" spans="1:21" x14ac:dyDescent="0.25">
      <c r="B16" s="42" t="s">
        <v>34</v>
      </c>
      <c r="C16" s="6">
        <f t="shared" ref="C16:C19" si="1">+E8-D8</f>
        <v>0.98000000000000043</v>
      </c>
      <c r="D16" s="1">
        <f t="shared" si="0"/>
        <v>-3.9999999999999147E-2</v>
      </c>
      <c r="E16" s="1">
        <f t="shared" si="0"/>
        <v>3.9999999999999147E-2</v>
      </c>
      <c r="F16" s="1">
        <f t="shared" si="0"/>
        <v>5.9999999999998721E-2</v>
      </c>
      <c r="G16" s="1">
        <f t="shared" si="0"/>
        <v>0.16000000000000014</v>
      </c>
      <c r="H16" s="32">
        <f t="shared" si="0"/>
        <v>0.48000000000000043</v>
      </c>
      <c r="L16" s="42" t="s">
        <v>34</v>
      </c>
      <c r="M16" s="33">
        <v>100.6</v>
      </c>
      <c r="N16" s="34">
        <v>100.8</v>
      </c>
      <c r="O16" s="12">
        <f t="shared" ref="O16:O19" si="2">AVERAGE(M16:N16)</f>
        <v>100.69999999999999</v>
      </c>
      <c r="P16" s="78">
        <f t="shared" ref="P16:P19" si="3">+O16*9.81/(1000000*0.004*0.004)</f>
        <v>61.741687499999998</v>
      </c>
      <c r="Q16" s="42" t="s">
        <v>34</v>
      </c>
      <c r="R16" s="33">
        <v>72.2</v>
      </c>
      <c r="S16" s="34">
        <v>76.400000000000006</v>
      </c>
      <c r="T16" s="12">
        <f t="shared" ref="T16:T19" si="4">AVERAGE(R16:S16)</f>
        <v>74.300000000000011</v>
      </c>
      <c r="U16" s="78">
        <f t="shared" ref="U16:U19" si="5">+T16*9.81/(1000000*0.004*0.004)</f>
        <v>45.555187500000009</v>
      </c>
    </row>
    <row r="17" spans="2:21" x14ac:dyDescent="0.25">
      <c r="B17" s="39" t="s">
        <v>35</v>
      </c>
      <c r="C17" s="6">
        <f t="shared" si="1"/>
        <v>0.31000000000000227</v>
      </c>
      <c r="D17" s="1">
        <f t="shared" si="0"/>
        <v>3.9999999999999147E-2</v>
      </c>
      <c r="E17" s="1">
        <f t="shared" si="0"/>
        <v>-3.0000000000001137E-2</v>
      </c>
      <c r="F17" s="1">
        <f t="shared" si="0"/>
        <v>3.9999999999999147E-2</v>
      </c>
      <c r="G17" s="1">
        <f t="shared" si="0"/>
        <v>-9.9999999999980105E-3</v>
      </c>
      <c r="H17" s="32">
        <f t="shared" si="0"/>
        <v>5.0000000000000711E-2</v>
      </c>
      <c r="L17" s="39" t="s">
        <v>35</v>
      </c>
      <c r="M17" s="33">
        <v>74.8</v>
      </c>
      <c r="N17" s="34">
        <v>75</v>
      </c>
      <c r="O17" s="12">
        <f t="shared" si="2"/>
        <v>74.900000000000006</v>
      </c>
      <c r="P17" s="78">
        <f t="shared" si="3"/>
        <v>45.923062500000007</v>
      </c>
      <c r="Q17" s="39" t="s">
        <v>35</v>
      </c>
      <c r="R17" s="33">
        <v>42.2</v>
      </c>
      <c r="S17" s="34">
        <v>46</v>
      </c>
      <c r="T17" s="12">
        <f t="shared" si="4"/>
        <v>44.1</v>
      </c>
      <c r="U17" s="78">
        <f t="shared" si="5"/>
        <v>27.038812500000002</v>
      </c>
    </row>
    <row r="18" spans="2:21" x14ac:dyDescent="0.25">
      <c r="B18" s="40" t="s">
        <v>36</v>
      </c>
      <c r="C18" s="6">
        <f t="shared" si="1"/>
        <v>0.56999999999999851</v>
      </c>
      <c r="D18" s="1">
        <f t="shared" si="0"/>
        <v>-3.9999999999999147E-2</v>
      </c>
      <c r="E18" s="1">
        <f t="shared" si="0"/>
        <v>0.10000000000000142</v>
      </c>
      <c r="F18" s="1">
        <f t="shared" si="0"/>
        <v>-1.0000000000001563E-2</v>
      </c>
      <c r="G18" s="1">
        <f t="shared" si="0"/>
        <v>5.0000000000000711E-2</v>
      </c>
      <c r="H18" s="32">
        <f t="shared" si="0"/>
        <v>2.9999999999997584E-2</v>
      </c>
      <c r="L18" s="40" t="s">
        <v>36</v>
      </c>
      <c r="M18" s="6">
        <v>78.2</v>
      </c>
      <c r="N18" s="1">
        <v>78.400000000000006</v>
      </c>
      <c r="O18" s="12">
        <f t="shared" si="2"/>
        <v>78.300000000000011</v>
      </c>
      <c r="P18" s="78">
        <f t="shared" si="3"/>
        <v>48.00768750000001</v>
      </c>
      <c r="Q18" s="40" t="s">
        <v>36</v>
      </c>
      <c r="R18" s="6">
        <v>44.8</v>
      </c>
      <c r="S18" s="1">
        <v>45.2</v>
      </c>
      <c r="T18" s="12">
        <f t="shared" si="4"/>
        <v>45</v>
      </c>
      <c r="U18" s="78">
        <f t="shared" si="5"/>
        <v>27.590625000000003</v>
      </c>
    </row>
    <row r="19" spans="2:21" ht="15.75" thickBot="1" x14ac:dyDescent="0.3">
      <c r="B19" s="41" t="s">
        <v>37</v>
      </c>
      <c r="C19" s="7">
        <f t="shared" si="1"/>
        <v>0.16999999999999993</v>
      </c>
      <c r="D19" s="3">
        <f t="shared" si="0"/>
        <v>2.9999999999999361E-2</v>
      </c>
      <c r="E19" s="3">
        <f t="shared" si="0"/>
        <v>1.9999999999999574E-2</v>
      </c>
      <c r="F19" s="3">
        <f t="shared" si="0"/>
        <v>1.9999999999999574E-2</v>
      </c>
      <c r="G19" s="3">
        <f t="shared" si="0"/>
        <v>0</v>
      </c>
      <c r="H19" s="31">
        <f t="shared" si="0"/>
        <v>3.0000000000001137E-2</v>
      </c>
      <c r="L19" s="41" t="s">
        <v>37</v>
      </c>
      <c r="M19" s="7">
        <v>147.80000000000001</v>
      </c>
      <c r="N19" s="3">
        <v>147.80000000000001</v>
      </c>
      <c r="O19" s="13">
        <f t="shared" si="2"/>
        <v>147.80000000000001</v>
      </c>
      <c r="P19" s="78">
        <f t="shared" si="3"/>
        <v>90.619875000000008</v>
      </c>
      <c r="Q19" s="41" t="s">
        <v>37</v>
      </c>
      <c r="R19" s="7">
        <v>76.8</v>
      </c>
      <c r="S19" s="3">
        <v>86.4</v>
      </c>
      <c r="T19" s="13">
        <f t="shared" si="4"/>
        <v>81.599999999999994</v>
      </c>
      <c r="U19" s="78">
        <f t="shared" si="5"/>
        <v>50.030999999999999</v>
      </c>
    </row>
    <row r="20" spans="2:21" x14ac:dyDescent="0.25">
      <c r="L20" s="10" t="s">
        <v>29</v>
      </c>
      <c r="Q20" s="10" t="s">
        <v>30</v>
      </c>
    </row>
    <row r="21" spans="2:21" x14ac:dyDescent="0.25">
      <c r="B21" s="9"/>
    </row>
    <row r="22" spans="2:21" ht="15.75" thickBot="1" x14ac:dyDescent="0.3">
      <c r="B22" s="10" t="s">
        <v>6</v>
      </c>
      <c r="L22" t="s">
        <v>12</v>
      </c>
      <c r="Q22" t="s">
        <v>16</v>
      </c>
    </row>
    <row r="23" spans="2:21" ht="15.75" thickBot="1" x14ac:dyDescent="0.3">
      <c r="B23" s="8"/>
      <c r="C23" s="22" t="s">
        <v>1</v>
      </c>
      <c r="D23" s="4" t="s">
        <v>2</v>
      </c>
      <c r="E23" s="4" t="s">
        <v>3</v>
      </c>
      <c r="F23" s="4" t="s">
        <v>4</v>
      </c>
      <c r="G23" s="4" t="s">
        <v>5</v>
      </c>
      <c r="H23" s="29" t="s">
        <v>45</v>
      </c>
      <c r="L23" s="8"/>
      <c r="M23" s="24" t="s">
        <v>13</v>
      </c>
      <c r="N23" s="15" t="s">
        <v>14</v>
      </c>
      <c r="O23" s="69" t="s">
        <v>15</v>
      </c>
      <c r="Q23" s="8"/>
      <c r="R23" s="16" t="s">
        <v>17</v>
      </c>
      <c r="S23" s="77" t="s">
        <v>43</v>
      </c>
    </row>
    <row r="24" spans="2:21" x14ac:dyDescent="0.25">
      <c r="B24" s="38" t="s">
        <v>33</v>
      </c>
      <c r="C24" s="5">
        <v>25</v>
      </c>
      <c r="D24" s="2">
        <v>10</v>
      </c>
      <c r="E24" s="2">
        <v>4.5</v>
      </c>
      <c r="F24" s="2">
        <v>5.5</v>
      </c>
      <c r="G24" s="2">
        <v>2.5</v>
      </c>
      <c r="H24" s="30">
        <v>31</v>
      </c>
      <c r="L24" s="38" t="s">
        <v>33</v>
      </c>
      <c r="M24" s="25">
        <v>10.7</v>
      </c>
      <c r="N24" s="2">
        <v>26.3</v>
      </c>
      <c r="O24" s="70">
        <v>9</v>
      </c>
      <c r="Q24" s="38" t="s">
        <v>33</v>
      </c>
      <c r="R24" s="65">
        <v>149.4</v>
      </c>
      <c r="S24" s="78">
        <f>+R24*9.81/(1000000*2*0.005*0.005*PI()/4)</f>
        <v>37.321554042349618</v>
      </c>
    </row>
    <row r="25" spans="2:21" x14ac:dyDescent="0.25">
      <c r="B25" s="42" t="s">
        <v>34</v>
      </c>
      <c r="C25" s="33">
        <v>15</v>
      </c>
      <c r="D25" s="34">
        <v>1</v>
      </c>
      <c r="E25" s="34">
        <v>3.5</v>
      </c>
      <c r="F25" s="34">
        <v>6</v>
      </c>
      <c r="G25" s="34">
        <v>0</v>
      </c>
      <c r="H25" s="35">
        <v>6</v>
      </c>
      <c r="L25" s="42" t="s">
        <v>34</v>
      </c>
      <c r="M25" s="36">
        <v>5.9</v>
      </c>
      <c r="N25" s="34">
        <v>17.899999999999999</v>
      </c>
      <c r="O25" s="71">
        <v>8.3000000000000007</v>
      </c>
      <c r="Q25" s="42" t="s">
        <v>34</v>
      </c>
      <c r="R25" s="66">
        <v>139</v>
      </c>
      <c r="S25" s="78">
        <f t="shared" ref="S25:S28" si="6">+R25*9.81/(1000000*2*0.005*0.005*PI()/4)</f>
        <v>34.723534216108412</v>
      </c>
    </row>
    <row r="26" spans="2:21" x14ac:dyDescent="0.25">
      <c r="B26" s="39" t="s">
        <v>35</v>
      </c>
      <c r="C26" s="33">
        <v>15.5</v>
      </c>
      <c r="D26" s="34">
        <v>4</v>
      </c>
      <c r="E26" s="34">
        <v>3</v>
      </c>
      <c r="F26" s="34">
        <v>2.5</v>
      </c>
      <c r="G26" s="34">
        <v>0.5</v>
      </c>
      <c r="H26" s="35">
        <v>2</v>
      </c>
      <c r="L26" s="39" t="s">
        <v>35</v>
      </c>
      <c r="M26" s="36">
        <v>6.3</v>
      </c>
      <c r="N26" s="34">
        <v>18.899999999999999</v>
      </c>
      <c r="O26" s="71">
        <v>8.4</v>
      </c>
      <c r="Q26" s="39" t="s">
        <v>35</v>
      </c>
      <c r="R26" s="66">
        <v>131.4</v>
      </c>
      <c r="S26" s="78">
        <f t="shared" si="6"/>
        <v>32.824981266162915</v>
      </c>
    </row>
    <row r="27" spans="2:21" x14ac:dyDescent="0.25">
      <c r="B27" s="40" t="s">
        <v>36</v>
      </c>
      <c r="C27" s="6">
        <v>17</v>
      </c>
      <c r="D27" s="1">
        <v>3</v>
      </c>
      <c r="E27" s="1">
        <v>2.5</v>
      </c>
      <c r="F27" s="1">
        <v>4</v>
      </c>
      <c r="G27" s="1">
        <v>0.5</v>
      </c>
      <c r="H27" s="32">
        <v>2.5</v>
      </c>
      <c r="L27" s="40" t="s">
        <v>36</v>
      </c>
      <c r="M27" s="26">
        <v>6.2</v>
      </c>
      <c r="N27" s="1">
        <v>19.399999999999999</v>
      </c>
      <c r="O27" s="72">
        <v>9.6999999999999993</v>
      </c>
      <c r="Q27" s="40" t="s">
        <v>36</v>
      </c>
      <c r="R27" s="67">
        <v>144.4</v>
      </c>
      <c r="S27" s="78">
        <f t="shared" si="6"/>
        <v>36.072506048964421</v>
      </c>
    </row>
    <row r="28" spans="2:21" ht="15.75" thickBot="1" x14ac:dyDescent="0.3">
      <c r="B28" s="41" t="s">
        <v>37</v>
      </c>
      <c r="C28" s="7">
        <v>8.5</v>
      </c>
      <c r="D28" s="3">
        <v>1</v>
      </c>
      <c r="E28" s="3">
        <v>2.5</v>
      </c>
      <c r="F28" s="3">
        <v>0</v>
      </c>
      <c r="G28" s="3">
        <v>0</v>
      </c>
      <c r="H28" s="31">
        <v>0.5</v>
      </c>
      <c r="L28" s="41" t="s">
        <v>37</v>
      </c>
      <c r="M28" s="27">
        <v>8.5</v>
      </c>
      <c r="N28" s="3">
        <v>28.3</v>
      </c>
      <c r="O28" s="73">
        <v>7.9</v>
      </c>
      <c r="Q28" s="41" t="s">
        <v>37</v>
      </c>
      <c r="R28" s="68">
        <v>212.8</v>
      </c>
      <c r="S28" s="78">
        <f t="shared" si="6"/>
        <v>53.159482598473886</v>
      </c>
    </row>
    <row r="29" spans="2:21" x14ac:dyDescent="0.25">
      <c r="Q29" s="9" t="s">
        <v>18</v>
      </c>
    </row>
    <row r="32" spans="2:21" ht="15.75" thickBot="1" x14ac:dyDescent="0.3">
      <c r="B32" t="s">
        <v>23</v>
      </c>
      <c r="F32" t="s">
        <v>24</v>
      </c>
      <c r="L32" t="s">
        <v>19</v>
      </c>
      <c r="Q32" t="s">
        <v>41</v>
      </c>
    </row>
    <row r="33" spans="2:18" ht="15.75" thickBot="1" x14ac:dyDescent="0.3">
      <c r="B33" s="8"/>
      <c r="C33" s="22" t="s">
        <v>21</v>
      </c>
      <c r="D33" s="23" t="s">
        <v>22</v>
      </c>
      <c r="E33" s="79" t="s">
        <v>40</v>
      </c>
      <c r="F33" s="8"/>
      <c r="G33" s="24" t="s">
        <v>25</v>
      </c>
      <c r="H33" s="15" t="s">
        <v>26</v>
      </c>
      <c r="I33" s="17" t="s">
        <v>27</v>
      </c>
      <c r="L33" s="8"/>
      <c r="M33" s="16" t="s">
        <v>20</v>
      </c>
      <c r="Q33" s="8"/>
      <c r="R33" s="16" t="s">
        <v>28</v>
      </c>
    </row>
    <row r="34" spans="2:18" x14ac:dyDescent="0.25">
      <c r="B34" s="38" t="s">
        <v>33</v>
      </c>
      <c r="C34" s="5">
        <v>22</v>
      </c>
      <c r="D34" s="11">
        <f>0.5*9.81*C34/1000</f>
        <v>0.10791000000000001</v>
      </c>
      <c r="E34" s="80">
        <f>+D34/(1000*0.008*0.004)</f>
        <v>3.3721874999999999</v>
      </c>
      <c r="F34" s="38" t="s">
        <v>33</v>
      </c>
      <c r="G34" s="25">
        <v>1.9</v>
      </c>
      <c r="H34" s="2">
        <v>2</v>
      </c>
      <c r="I34" s="18">
        <v>0.75</v>
      </c>
      <c r="L34" s="38" t="s">
        <v>33</v>
      </c>
      <c r="M34" s="65">
        <v>54</v>
      </c>
      <c r="Q34" s="38" t="s">
        <v>33</v>
      </c>
      <c r="R34" s="65">
        <f>AVERAGE(72.5,73,73.5)</f>
        <v>73</v>
      </c>
    </row>
    <row r="35" spans="2:18" x14ac:dyDescent="0.25">
      <c r="B35" s="42" t="s">
        <v>34</v>
      </c>
      <c r="C35" s="33">
        <v>20</v>
      </c>
      <c r="D35" s="12">
        <f>0.5*9.81*C35/1000</f>
        <v>9.8100000000000007E-2</v>
      </c>
      <c r="E35" s="80">
        <f t="shared" ref="E35:E38" si="7">+D35/(1000*0.008*0.004)</f>
        <v>3.0656250000000003</v>
      </c>
      <c r="F35" s="42" t="s">
        <v>34</v>
      </c>
      <c r="G35" s="36">
        <v>1.4</v>
      </c>
      <c r="H35" s="34">
        <v>1.6</v>
      </c>
      <c r="I35" s="37">
        <v>0.75</v>
      </c>
      <c r="L35" s="42" t="s">
        <v>34</v>
      </c>
      <c r="M35" s="66">
        <v>69</v>
      </c>
      <c r="Q35" s="42" t="s">
        <v>34</v>
      </c>
      <c r="R35" s="74">
        <f>AVERAGE(71,71,70.5)</f>
        <v>70.833333333333329</v>
      </c>
    </row>
    <row r="36" spans="2:18" x14ac:dyDescent="0.25">
      <c r="B36" s="39" t="s">
        <v>35</v>
      </c>
      <c r="C36" s="33">
        <v>105</v>
      </c>
      <c r="D36" s="12">
        <f>0.5*9.81*C36/1000</f>
        <v>0.51502499999999996</v>
      </c>
      <c r="E36" s="80">
        <f t="shared" si="7"/>
        <v>16.094531249999999</v>
      </c>
      <c r="F36" s="39" t="s">
        <v>35</v>
      </c>
      <c r="G36" s="36">
        <v>1.5</v>
      </c>
      <c r="H36" s="34">
        <v>1.5</v>
      </c>
      <c r="I36" s="37">
        <v>0.6</v>
      </c>
      <c r="L36" s="39" t="s">
        <v>35</v>
      </c>
      <c r="M36" s="66">
        <v>79</v>
      </c>
      <c r="Q36" s="39" t="s">
        <v>35</v>
      </c>
      <c r="R36" s="66">
        <f>AVERAGE(71,70.5,71.5)</f>
        <v>71</v>
      </c>
    </row>
    <row r="37" spans="2:18" x14ac:dyDescent="0.25">
      <c r="B37" s="40" t="s">
        <v>36</v>
      </c>
      <c r="C37" s="6">
        <v>69</v>
      </c>
      <c r="D37" s="12">
        <f>0.5*9.81*C37/1000</f>
        <v>0.338445</v>
      </c>
      <c r="E37" s="80">
        <f t="shared" si="7"/>
        <v>10.57640625</v>
      </c>
      <c r="F37" s="40" t="s">
        <v>36</v>
      </c>
      <c r="G37" s="26">
        <v>1.4</v>
      </c>
      <c r="H37" s="1">
        <v>1.4</v>
      </c>
      <c r="I37" s="19">
        <v>0.6</v>
      </c>
      <c r="L37" s="40" t="s">
        <v>36</v>
      </c>
      <c r="M37" s="67">
        <v>79</v>
      </c>
      <c r="Q37" s="40" t="s">
        <v>36</v>
      </c>
      <c r="R37" s="75">
        <f>AVERAGE(73,73,72)</f>
        <v>72.666666666666671</v>
      </c>
    </row>
    <row r="38" spans="2:18" ht="15.75" thickBot="1" x14ac:dyDescent="0.3">
      <c r="B38" s="41" t="s">
        <v>37</v>
      </c>
      <c r="C38" s="7">
        <v>6</v>
      </c>
      <c r="D38" s="13">
        <f>0.5*9.81*C38/1000</f>
        <v>2.9430000000000001E-2</v>
      </c>
      <c r="E38" s="80">
        <f t="shared" si="7"/>
        <v>0.91968749999999999</v>
      </c>
      <c r="F38" s="41" t="s">
        <v>37</v>
      </c>
      <c r="G38" s="27">
        <v>2.2000000000000002</v>
      </c>
      <c r="H38" s="3">
        <v>2.2000000000000002</v>
      </c>
      <c r="I38" s="20">
        <v>0.5</v>
      </c>
      <c r="L38" s="41" t="s">
        <v>37</v>
      </c>
      <c r="M38" s="68">
        <v>102</v>
      </c>
      <c r="Q38" s="41" t="s">
        <v>37</v>
      </c>
      <c r="R38" s="76">
        <f>AVERAGE(76.5,78,77)</f>
        <v>77.166666666666671</v>
      </c>
    </row>
    <row r="39" spans="2:18" x14ac:dyDescent="0.25">
      <c r="B39" s="21"/>
    </row>
    <row r="40" spans="2:18" x14ac:dyDescent="0.25">
      <c r="B40" s="21"/>
    </row>
    <row r="56" spans="2:2" x14ac:dyDescent="0.25">
      <c r="B56" s="9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2022-03-27T11:55:43Z</dcterms:modified>
</cp:coreProperties>
</file>